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.mondragon\Documents\Banco de Proyectos 2015\Anexos técnicos\"/>
    </mc:Choice>
  </mc:AlternateContent>
  <bookViews>
    <workbookView xWindow="0" yWindow="0" windowWidth="24000" windowHeight="10320" activeTab="1"/>
  </bookViews>
  <sheets>
    <sheet name="Presupuesto" sheetId="1" r:id="rId1"/>
    <sheet name="APU" sheetId="2" r:id="rId2"/>
  </sheets>
  <definedNames>
    <definedName name="_xlnm.Print_Area" localSheetId="0">Presupuesto!$A$1:$N$87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B37" i="2"/>
  <c r="B36" i="2"/>
  <c r="L16" i="1"/>
  <c r="K16" i="1"/>
  <c r="B44" i="1"/>
  <c r="B43" i="1"/>
  <c r="K32" i="1"/>
  <c r="L18" i="1"/>
  <c r="K18" i="1"/>
  <c r="I28" i="2" l="1"/>
  <c r="I29" i="1" l="1"/>
  <c r="I28" i="1"/>
  <c r="I31" i="2"/>
  <c r="I32" i="2" s="1"/>
  <c r="B35" i="2" s="1"/>
  <c r="I27" i="2"/>
  <c r="B47" i="1"/>
  <c r="B48" i="1"/>
  <c r="B40" i="2"/>
  <c r="B42" i="2" s="1"/>
  <c r="D36" i="1"/>
  <c r="B41" i="2" l="1"/>
  <c r="B49" i="1"/>
  <c r="K27" i="1"/>
  <c r="K33" i="1" s="1"/>
  <c r="I18" i="1" l="1"/>
  <c r="J17" i="1"/>
  <c r="I17" i="1"/>
  <c r="I16" i="1"/>
  <c r="H15" i="1"/>
  <c r="J15" i="1" s="1"/>
  <c r="J14" i="1"/>
  <c r="I14" i="1"/>
  <c r="J13" i="1"/>
  <c r="I13" i="1"/>
  <c r="J12" i="1"/>
  <c r="I12" i="1"/>
  <c r="J8" i="1"/>
  <c r="I8" i="1"/>
  <c r="J7" i="1"/>
  <c r="I7" i="1"/>
  <c r="J6" i="1"/>
  <c r="I6" i="1"/>
  <c r="L27" i="1" l="1"/>
  <c r="J27" i="1"/>
  <c r="J33" i="1" s="1"/>
  <c r="I15" i="1"/>
  <c r="I27" i="1" s="1"/>
  <c r="I15" i="2"/>
  <c r="H14" i="2"/>
  <c r="I14" i="2" s="1"/>
  <c r="I16" i="2"/>
  <c r="I17" i="2"/>
  <c r="I13" i="2"/>
  <c r="I12" i="2"/>
  <c r="I11" i="2"/>
  <c r="I7" i="2"/>
  <c r="I6" i="2"/>
  <c r="I5" i="2"/>
  <c r="I35" i="2" l="1"/>
  <c r="I26" i="2"/>
  <c r="L29" i="1" l="1"/>
  <c r="K29" i="1"/>
  <c r="I32" i="1"/>
  <c r="L28" i="1"/>
  <c r="K28" i="1"/>
  <c r="L32" i="1" l="1"/>
  <c r="L33" i="1" s="1"/>
  <c r="D35" i="1" s="1"/>
  <c r="I33" i="1"/>
  <c r="B42" i="1" l="1"/>
</calcChain>
</file>

<file path=xl/sharedStrings.xml><?xml version="1.0" encoding="utf-8"?>
<sst xmlns="http://schemas.openxmlformats.org/spreadsheetml/2006/main" count="181" uniqueCount="75">
  <si>
    <t xml:space="preserve">Producto </t>
  </si>
  <si>
    <t xml:space="preserve">Actividades </t>
  </si>
  <si>
    <t>Subactividades</t>
  </si>
  <si>
    <t>Tipo</t>
  </si>
  <si>
    <t>Cantidad</t>
  </si>
  <si>
    <t>Valor Unitario</t>
  </si>
  <si>
    <t>Total</t>
  </si>
  <si>
    <t>Insumos</t>
  </si>
  <si>
    <t>Materiales</t>
  </si>
  <si>
    <t>Transporte</t>
  </si>
  <si>
    <t>Arriendo</t>
  </si>
  <si>
    <t>Alquiler</t>
  </si>
  <si>
    <t>Gastos administrativos</t>
  </si>
  <si>
    <t>Gastos perfeccionamiento convenio</t>
  </si>
  <si>
    <t>Impuestos</t>
  </si>
  <si>
    <t>VALOR TOTAL DEL PROYECTO</t>
  </si>
  <si>
    <t>Maquinaria y Equipo</t>
  </si>
  <si>
    <t>Mantenimiento, Maquinaria y Equipo</t>
  </si>
  <si>
    <t>Otros Gastos Generales</t>
  </si>
  <si>
    <t>Mano de Obra Calificada</t>
  </si>
  <si>
    <t>Mano de Obra No Calificada</t>
  </si>
  <si>
    <t>Subtotal Costos Directos</t>
  </si>
  <si>
    <t>Subtotal Gastos Administrativos</t>
  </si>
  <si>
    <t>Formación en los protocolos de la Estrategia de Recuperación Emocional a los profesionales contratados por el convenio.</t>
  </si>
  <si>
    <t>Selección, contratación, formación y dotación para los profesionales psicosociales.</t>
  </si>
  <si>
    <t>Dotar a los psicólogos contratados en los municipios de los elementos necesarios para la correcta implementación de la Estrategia de Recuperación Emocional.</t>
  </si>
  <si>
    <t>Seleccionar y contratar 1 coordinador administrativo y financiero, encargado de la supervisión y efectiva ejecución del Proyecto.</t>
  </si>
  <si>
    <t>Formación, por parte de la Unidad para las Víctimas, al coordinador y a los psicólogos contratados  en el Enfoque psicosocial para las víctimas del conflicto, y en los protocolos de la Estrategia de Recuperación Emocional de la Unidad de Victimas, componente individual y grupal.</t>
  </si>
  <si>
    <t>Trasladar a los profesionales desde sus lugares de origen, hacia el lugar de formación y de regreso a sus territorios de origen.</t>
  </si>
  <si>
    <t>Garantizar alimentación y estadía para los profesionales durante periodo de formación.</t>
  </si>
  <si>
    <t>Alquiler de salón con sonido, computador y video beam para la realización de la capacitación. Y demás adecuaciones que se requieran.</t>
  </si>
  <si>
    <t>Comprar los materiales e insumos necesarios para la formación.</t>
  </si>
  <si>
    <t>Realizar compra de Elementos de identificación del proyecto para los profesionales. (Camisetas, Chalecos, Pendones)</t>
  </si>
  <si>
    <t>Impresión de álbumes de la ERE, necesarios para el seguimiento. 1 álbum por cada uno de los participantes.</t>
  </si>
  <si>
    <t>Disposición de 500 minutos mensuales por cada uno de los profesionales vinculados para el proceso de convocatoria a los encuentros grupales.</t>
  </si>
  <si>
    <t>Suministro de refrigerios e hidratación para eventos.</t>
  </si>
  <si>
    <t>Brindar atención psicosocial a las víctimas del conflicto armado a través de la implementación de la Estrategia de Recuperación Emocional componente individual y grupal de la Unidad para las Víctimas.</t>
  </si>
  <si>
    <t>Realizar la convocatoria, Atención psicosocial grupal, y cargue de las atenciones en el MAARIV.</t>
  </si>
  <si>
    <t>Realizar la convocatoria para conformar los grupos de la ERE grupal.</t>
  </si>
  <si>
    <t xml:space="preserve">Programar encuentros para la atención individual </t>
  </si>
  <si>
    <t xml:space="preserve">Registrar las atenciones realizadas en el aplicativo Maariv. </t>
  </si>
  <si>
    <t xml:space="preserve">Programar encuentros, realizar la atención psicosocial individual y cargue de las atenciones en el MAARIV  </t>
  </si>
  <si>
    <t>100% de atención, remisión y seguimiento a casos que requieran intervención clínica de acuerdo a su afectación psicosocial.</t>
  </si>
  <si>
    <t>Remisión y seguimiento para las víctimas que requieren intervención clínica o de salud mental.</t>
  </si>
  <si>
    <t>Realizar seguimiento a la red local de salud  de cada municipio al 100% de víctimas identificadas con niveles de afectación psicosocial que requieran intervención clínica o que hayan sido diagnosticadas con alguna psicopatología.</t>
  </si>
  <si>
    <t>Remitir a la red local  de salud  de cada municipio al 100% de víctimas identificadas con niveles de afectación psicosocial que requieran intervención clínica o que hayan sido diagnosticadas con alguna psicopatología.</t>
  </si>
  <si>
    <t>Tiempo</t>
  </si>
  <si>
    <t>Compra de equipos de cómputo, papelería y otros elementos de oficina y para la implementación de la EREG.</t>
  </si>
  <si>
    <t>Compra de los Kits para las víctimas de la EREG.</t>
  </si>
  <si>
    <t>Realización de visitas de monitoreo y seguimiento a cada uno de los lugares a cargo de los profesionales.</t>
  </si>
  <si>
    <t>Contrapartida EETT</t>
  </si>
  <si>
    <t>Contrapartida por municipio</t>
  </si>
  <si>
    <t>UARIV</t>
  </si>
  <si>
    <t>Municipio 1</t>
  </si>
  <si>
    <t>Municipio 2</t>
  </si>
  <si>
    <t>Municipio …</t>
  </si>
  <si>
    <t>Cooperante</t>
  </si>
  <si>
    <t>Total del Proyecto</t>
  </si>
  <si>
    <t>Fuentes de Financiación</t>
  </si>
  <si>
    <t>Contrapartida Municipios</t>
  </si>
  <si>
    <t>Cofinanciación Unidad</t>
  </si>
  <si>
    <t>Cofinanciación UARIV</t>
  </si>
  <si>
    <t>Seleccionar y contratar 4 psicólogos para la implementación de la Estrategia de Recuperación Emocional.</t>
  </si>
  <si>
    <t>Realizar la selección y contratación de un coordinador administrativo y financiero, así como de 4 profesionales en psicología, para la atención de la población víctima de los municipios beneficiarios.</t>
  </si>
  <si>
    <t>Brindar atención psicosocial  en cada municipio a 300 Víctimas, mediante la ERE componente grupal.</t>
  </si>
  <si>
    <t>Brindar atención psicosocial individual en cada municipio a 30 Víctimas del conflicto armado mediante la ERE componente individual.</t>
  </si>
  <si>
    <t>60 victimas con acompañamiento psicosocial a través de la Estrategia de Recuperación Emocional componente individual.</t>
  </si>
  <si>
    <t>600 Víctimas del conflicto armado atendidas a través de la Estrategia de Recuperación Emocional Componente grupal.</t>
  </si>
  <si>
    <t>Objetivos Específicos</t>
  </si>
  <si>
    <t>Administración del proyecto</t>
  </si>
  <si>
    <t>Interventoría</t>
  </si>
  <si>
    <t>Porcentajes Municipios Contrapartida 30% con Operador</t>
  </si>
  <si>
    <t xml:space="preserve">Porcentajes Municipios Contrapartida 30% sin contratar Operador </t>
  </si>
  <si>
    <t>Modelo de presupuesto proyecto psicosocial para dos municipios</t>
  </si>
  <si>
    <t>Modelo de Análisis de Precios 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</si>
</sst>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4"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23" xfId="0" applyBorder="1"/>
    <xf numFmtId="0" fontId="0" fillId="0" borderId="24" xfId="0" applyBorder="1"/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36" xfId="0" applyBorder="1"/>
    <xf numFmtId="0" fontId="8" fillId="0" borderId="2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1" xfId="0" applyFont="1" applyBorder="1" applyAlignment="1">
      <alignment wrapText="1"/>
    </xf>
    <xf numFmtId="0" fontId="8" fillId="0" borderId="37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wrapText="1"/>
    </xf>
    <xf numFmtId="0" fontId="0" fillId="0" borderId="38" xfId="0" applyBorder="1"/>
    <xf numFmtId="0" fontId="0" fillId="0" borderId="35" xfId="0" applyBorder="1"/>
    <xf numFmtId="0" fontId="0" fillId="0" borderId="39" xfId="0" applyBorder="1"/>
    <xf numFmtId="0" fontId="8" fillId="0" borderId="23" xfId="0" applyFont="1" applyBorder="1" applyAlignment="1">
      <alignment horizontal="center" vertical="center" wrapText="1"/>
    </xf>
    <xf numFmtId="0" fontId="0" fillId="0" borderId="34" xfId="0" applyBorder="1"/>
    <xf numFmtId="0" fontId="5" fillId="2" borderId="32" xfId="1" applyFont="1" applyBorder="1" applyAlignment="1">
      <alignment horizontal="center" vertical="center"/>
    </xf>
    <xf numFmtId="1" fontId="0" fillId="3" borderId="33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64" fontId="0" fillId="0" borderId="0" xfId="2" applyNumberFormat="1" applyFont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31" xfId="0" applyFont="1" applyBorder="1" applyAlignment="1">
      <alignment wrapText="1"/>
    </xf>
    <xf numFmtId="0" fontId="9" fillId="0" borderId="20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164" fontId="0" fillId="0" borderId="41" xfId="2" applyNumberFormat="1" applyFont="1" applyBorder="1"/>
    <xf numFmtId="164" fontId="0" fillId="0" borderId="43" xfId="2" applyNumberFormat="1" applyFont="1" applyBorder="1"/>
    <xf numFmtId="44" fontId="0" fillId="0" borderId="13" xfId="2" applyFont="1" applyBorder="1" applyAlignment="1">
      <alignment horizontal="center" vertical="center"/>
    </xf>
    <xf numFmtId="44" fontId="0" fillId="0" borderId="15" xfId="2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44" fontId="0" fillId="0" borderId="0" xfId="0" applyNumberFormat="1" applyFill="1" applyBorder="1"/>
    <xf numFmtId="0" fontId="0" fillId="0" borderId="0" xfId="0" applyFill="1" applyBorder="1" applyAlignment="1">
      <alignment horizontal="center" wrapText="1"/>
    </xf>
    <xf numFmtId="0" fontId="5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2" xfId="1" applyFont="1" applyBorder="1" applyAlignment="1">
      <alignment horizontal="center" vertical="center" wrapText="1"/>
    </xf>
    <xf numFmtId="1" fontId="0" fillId="3" borderId="33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38" xfId="0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30" xfId="0" applyBorder="1" applyAlignment="1">
      <alignment wrapText="1"/>
    </xf>
    <xf numFmtId="44" fontId="4" fillId="2" borderId="4" xfId="1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5" xfId="0" applyFill="1" applyBorder="1" applyAlignment="1">
      <alignment wrapText="1"/>
    </xf>
    <xf numFmtId="44" fontId="4" fillId="2" borderId="1" xfId="1" applyNumberFormat="1" applyBorder="1" applyAlignment="1">
      <alignment wrapText="1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44" fontId="4" fillId="0" borderId="0" xfId="1" applyNumberFormat="1" applyFill="1" applyBorder="1"/>
    <xf numFmtId="0" fontId="8" fillId="0" borderId="37" xfId="0" applyFont="1" applyBorder="1" applyAlignment="1">
      <alignment horizontal="center" vertical="center" wrapText="1"/>
    </xf>
    <xf numFmtId="0" fontId="2" fillId="0" borderId="0" xfId="0" applyFont="1" applyAlignment="1"/>
    <xf numFmtId="44" fontId="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4" fontId="1" fillId="0" borderId="0" xfId="0" applyNumberFormat="1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1" fontId="0" fillId="0" borderId="48" xfId="3" applyNumberFormat="1" applyFont="1" applyBorder="1" applyAlignment="1">
      <alignment horizontal="center" vertical="center"/>
    </xf>
    <xf numFmtId="44" fontId="0" fillId="0" borderId="3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" fontId="0" fillId="0" borderId="42" xfId="3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44" fontId="0" fillId="4" borderId="13" xfId="2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48" xfId="2" applyNumberFormat="1" applyFont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42" xfId="2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25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wrapText="1"/>
    </xf>
    <xf numFmtId="0" fontId="5" fillId="2" borderId="5" xfId="1" applyFont="1" applyBorder="1" applyAlignment="1">
      <alignment horizontal="center" wrapText="1"/>
    </xf>
    <xf numFmtId="0" fontId="5" fillId="2" borderId="6" xfId="1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2" borderId="12" xfId="1" applyFont="1" applyBorder="1" applyAlignment="1">
      <alignment horizontal="center" wrapText="1"/>
    </xf>
    <xf numFmtId="0" fontId="5" fillId="2" borderId="40" xfId="1" applyFont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4" fillId="2" borderId="4" xfId="1" applyBorder="1" applyAlignment="1">
      <alignment horizontal="center" wrapText="1"/>
    </xf>
    <xf numFmtId="0" fontId="4" fillId="2" borderId="5" xfId="1" applyBorder="1" applyAlignment="1">
      <alignment horizontal="center" wrapText="1"/>
    </xf>
    <xf numFmtId="0" fontId="4" fillId="2" borderId="6" xfId="1" applyBorder="1" applyAlignment="1">
      <alignment horizontal="center" wrapText="1"/>
    </xf>
    <xf numFmtId="0" fontId="5" fillId="2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/>
    </xf>
    <xf numFmtId="0" fontId="5" fillId="2" borderId="25" xfId="1" applyFont="1" applyBorder="1" applyAlignment="1">
      <alignment horizontal="center" vertical="center"/>
    </xf>
    <xf numFmtId="0" fontId="5" fillId="2" borderId="4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4" fillId="2" borderId="4" xfId="1" applyBorder="1" applyAlignment="1">
      <alignment horizontal="center"/>
    </xf>
    <xf numFmtId="0" fontId="4" fillId="2" borderId="5" xfId="1" applyBorder="1" applyAlignment="1">
      <alignment horizontal="center"/>
    </xf>
    <xf numFmtId="0" fontId="5" fillId="2" borderId="12" xfId="1" applyFont="1" applyBorder="1" applyAlignment="1">
      <alignment horizontal="center"/>
    </xf>
    <xf numFmtId="0" fontId="5" fillId="2" borderId="40" xfId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2" borderId="3" xfId="1" applyFont="1" applyBorder="1" applyAlignment="1">
      <alignment horizontal="center" vertical="center"/>
    </xf>
    <xf numFmtId="164" fontId="0" fillId="0" borderId="10" xfId="2" applyNumberFormat="1" applyFont="1" applyBorder="1" applyAlignment="1">
      <alignment horizontal="center" vertical="center" wrapText="1"/>
    </xf>
    <xf numFmtId="164" fontId="0" fillId="0" borderId="22" xfId="2" applyNumberFormat="1" applyFont="1" applyBorder="1" applyAlignment="1">
      <alignment horizontal="center" vertical="center" wrapText="1"/>
    </xf>
    <xf numFmtId="164" fontId="0" fillId="0" borderId="26" xfId="2" applyNumberFormat="1" applyFont="1" applyBorder="1" applyAlignment="1">
      <alignment horizontal="center" vertical="center" wrapText="1"/>
    </xf>
    <xf numFmtId="164" fontId="0" fillId="0" borderId="27" xfId="2" applyNumberFormat="1" applyFont="1" applyBorder="1" applyAlignment="1">
      <alignment horizontal="center" vertical="center" wrapText="1"/>
    </xf>
    <xf numFmtId="164" fontId="0" fillId="0" borderId="28" xfId="2" applyNumberFormat="1" applyFont="1" applyBorder="1" applyAlignment="1">
      <alignment horizontal="center" vertical="center" wrapText="1"/>
    </xf>
    <xf numFmtId="164" fontId="0" fillId="0" borderId="17" xfId="2" applyNumberFormat="1" applyFont="1" applyBorder="1" applyAlignment="1">
      <alignment horizontal="center" vertical="center" wrapText="1"/>
    </xf>
    <xf numFmtId="164" fontId="0" fillId="0" borderId="18" xfId="2" applyNumberFormat="1" applyFont="1" applyBorder="1" applyAlignment="1">
      <alignment horizontal="center" vertical="center" wrapText="1"/>
    </xf>
    <xf numFmtId="164" fontId="0" fillId="0" borderId="24" xfId="2" applyNumberFormat="1" applyFont="1" applyBorder="1" applyAlignment="1">
      <alignment horizontal="center" vertical="center" wrapText="1"/>
    </xf>
    <xf numFmtId="164" fontId="0" fillId="0" borderId="26" xfId="2" applyNumberFormat="1" applyFont="1" applyBorder="1" applyAlignment="1">
      <alignment wrapText="1"/>
    </xf>
    <xf numFmtId="164" fontId="0" fillId="0" borderId="29" xfId="2" applyNumberFormat="1" applyFont="1" applyBorder="1" applyAlignment="1">
      <alignment wrapText="1"/>
    </xf>
    <xf numFmtId="164" fontId="0" fillId="0" borderId="30" xfId="2" applyNumberFormat="1" applyFont="1" applyBorder="1" applyAlignment="1">
      <alignment horizontal="center" vertical="center" wrapText="1"/>
    </xf>
    <xf numFmtId="164" fontId="4" fillId="2" borderId="7" xfId="1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4" xfId="2" applyNumberFormat="1" applyFont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4" fillId="2" borderId="4" xfId="1" applyNumberFormat="1" applyBorder="1" applyAlignment="1">
      <alignment wrapText="1"/>
    </xf>
    <xf numFmtId="164" fontId="0" fillId="3" borderId="16" xfId="2" applyNumberFormat="1" applyFont="1" applyFill="1" applyBorder="1" applyAlignment="1">
      <alignment horizontal="center" vertical="center" wrapText="1"/>
    </xf>
    <xf numFmtId="164" fontId="0" fillId="0" borderId="18" xfId="0" applyNumberFormat="1" applyBorder="1" applyAlignment="1">
      <alignment wrapText="1"/>
    </xf>
    <xf numFmtId="164" fontId="0" fillId="0" borderId="19" xfId="0" applyNumberFormat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0" fillId="0" borderId="23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4" fontId="0" fillId="0" borderId="19" xfId="2" applyNumberFormat="1" applyFont="1" applyBorder="1" applyAlignment="1">
      <alignment horizontal="center" vertical="center" wrapText="1"/>
    </xf>
    <xf numFmtId="164" fontId="0" fillId="0" borderId="25" xfId="2" applyNumberFormat="1" applyFont="1" applyBorder="1" applyAlignment="1">
      <alignment horizontal="center" vertical="center" wrapText="1"/>
    </xf>
    <xf numFmtId="164" fontId="0" fillId="0" borderId="18" xfId="0" applyNumberFormat="1" applyFill="1" applyBorder="1" applyAlignment="1">
      <alignment horizontal="center" vertical="center" wrapText="1"/>
    </xf>
    <xf numFmtId="164" fontId="0" fillId="0" borderId="18" xfId="2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0" borderId="25" xfId="0" applyNumberFormat="1" applyFill="1" applyBorder="1" applyAlignment="1">
      <alignment wrapText="1"/>
    </xf>
    <xf numFmtId="164" fontId="0" fillId="0" borderId="38" xfId="0" applyNumberFormat="1" applyBorder="1" applyAlignment="1">
      <alignment wrapText="1"/>
    </xf>
    <xf numFmtId="164" fontId="0" fillId="0" borderId="39" xfId="0" applyNumberFormat="1" applyBorder="1" applyAlignment="1">
      <alignment wrapText="1"/>
    </xf>
    <xf numFmtId="164" fontId="0" fillId="0" borderId="18" xfId="0" applyNumberFormat="1" applyBorder="1" applyAlignment="1">
      <alignment horizontal="center" vertical="center" wrapText="1"/>
    </xf>
    <xf numFmtId="164" fontId="0" fillId="5" borderId="24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164" fontId="0" fillId="0" borderId="33" xfId="2" applyNumberFormat="1" applyFont="1" applyBorder="1" applyAlignment="1">
      <alignment horizontal="center" vertical="center"/>
    </xf>
    <xf numFmtId="164" fontId="0" fillId="0" borderId="2" xfId="2" applyNumberFormat="1" applyFont="1" applyBorder="1" applyAlignment="1">
      <alignment horizontal="center" vertical="center"/>
    </xf>
    <xf numFmtId="164" fontId="0" fillId="0" borderId="19" xfId="2" applyNumberFormat="1" applyFont="1" applyBorder="1" applyAlignment="1">
      <alignment horizontal="center" vertical="center"/>
    </xf>
    <xf numFmtId="164" fontId="0" fillId="0" borderId="26" xfId="2" applyNumberFormat="1" applyFont="1" applyBorder="1" applyAlignment="1">
      <alignment horizontal="center" vertical="center"/>
    </xf>
    <xf numFmtId="164" fontId="0" fillId="0" borderId="27" xfId="2" applyNumberFormat="1" applyFont="1" applyBorder="1" applyAlignment="1">
      <alignment horizontal="center" vertical="center"/>
    </xf>
    <xf numFmtId="164" fontId="0" fillId="0" borderId="28" xfId="2" applyNumberFormat="1" applyFont="1" applyBorder="1" applyAlignment="1">
      <alignment horizontal="center" vertical="center"/>
    </xf>
    <xf numFmtId="164" fontId="0" fillId="0" borderId="17" xfId="2" applyNumberFormat="1" applyFont="1" applyBorder="1" applyAlignment="1">
      <alignment horizontal="center" vertical="center"/>
    </xf>
    <xf numFmtId="164" fontId="0" fillId="0" borderId="18" xfId="2" applyNumberFormat="1" applyFont="1" applyBorder="1" applyAlignment="1">
      <alignment horizontal="center" vertical="center"/>
    </xf>
    <xf numFmtId="164" fontId="0" fillId="0" borderId="24" xfId="2" applyNumberFormat="1" applyFont="1" applyBorder="1" applyAlignment="1">
      <alignment horizontal="center" vertical="center"/>
    </xf>
    <xf numFmtId="164" fontId="0" fillId="0" borderId="26" xfId="2" applyNumberFormat="1" applyFont="1" applyBorder="1"/>
    <xf numFmtId="164" fontId="0" fillId="0" borderId="29" xfId="2" applyNumberFormat="1" applyFont="1" applyBorder="1"/>
    <xf numFmtId="164" fontId="0" fillId="0" borderId="30" xfId="2" applyNumberFormat="1" applyFont="1" applyBorder="1" applyAlignment="1">
      <alignment horizontal="center" vertical="center"/>
    </xf>
    <xf numFmtId="164" fontId="4" fillId="2" borderId="1" xfId="1" applyNumberFormat="1" applyBorder="1"/>
    <xf numFmtId="164" fontId="0" fillId="0" borderId="18" xfId="2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3" borderId="16" xfId="2" applyNumberFormat="1" applyFont="1" applyFill="1" applyBorder="1" applyAlignment="1">
      <alignment horizontal="center" vertical="center"/>
    </xf>
    <xf numFmtId="164" fontId="0" fillId="0" borderId="22" xfId="2" applyNumberFormat="1" applyFont="1" applyBorder="1" applyAlignment="1">
      <alignment horizontal="center" vertical="center"/>
    </xf>
    <xf numFmtId="164" fontId="0" fillId="0" borderId="17" xfId="0" applyNumberFormat="1" applyBorder="1"/>
    <xf numFmtId="164" fontId="0" fillId="0" borderId="23" xfId="0" applyNumberFormat="1" applyBorder="1"/>
    <xf numFmtId="164" fontId="0" fillId="0" borderId="24" xfId="0" applyNumberFormat="1" applyBorder="1"/>
  </cellXfs>
  <cellStyles count="4">
    <cellStyle name="Buena" xfId="1" builtinId="26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opLeftCell="A27" zoomScaleNormal="100" workbookViewId="0">
      <selection activeCell="B51" sqref="B51"/>
    </sheetView>
  </sheetViews>
  <sheetFormatPr baseColWidth="10" defaultRowHeight="15" x14ac:dyDescent="0.25"/>
  <cols>
    <col min="1" max="1" width="24.28515625" customWidth="1"/>
    <col min="2" max="2" width="20.140625" customWidth="1"/>
    <col min="3" max="3" width="23.85546875" customWidth="1"/>
    <col min="4" max="4" width="21.140625" customWidth="1"/>
    <col min="5" max="5" width="12.7109375" customWidth="1"/>
    <col min="6" max="6" width="12" bestFit="1" customWidth="1"/>
    <col min="8" max="8" width="15.42578125" customWidth="1"/>
    <col min="9" max="9" width="18" customWidth="1"/>
    <col min="10" max="10" width="17.5703125" customWidth="1"/>
    <col min="11" max="11" width="17.85546875" customWidth="1"/>
    <col min="12" max="12" width="16" customWidth="1"/>
    <col min="13" max="13" width="16.7109375" bestFit="1" customWidth="1"/>
    <col min="16" max="16" width="0" hidden="1" customWidth="1"/>
    <col min="17" max="17" width="11.42578125" hidden="1" customWidth="1"/>
    <col min="18" max="18" width="38.140625" hidden="1" customWidth="1"/>
    <col min="19" max="19" width="11.42578125" hidden="1" customWidth="1"/>
  </cols>
  <sheetData>
    <row r="1" spans="1:18" ht="23.25" x14ac:dyDescent="0.35">
      <c r="A1" s="150" t="s">
        <v>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3" spans="1:18" ht="15.75" thickBot="1" x14ac:dyDescent="0.3">
      <c r="A3" s="61"/>
      <c r="B3" s="61"/>
      <c r="C3" s="61"/>
      <c r="D3" s="61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8" ht="15.75" thickBot="1" x14ac:dyDescent="0.3">
      <c r="A4" s="140" t="s">
        <v>68</v>
      </c>
      <c r="B4" s="140" t="s">
        <v>0</v>
      </c>
      <c r="C4" s="140" t="s">
        <v>1</v>
      </c>
      <c r="D4" s="140" t="s">
        <v>2</v>
      </c>
      <c r="E4" s="142" t="s">
        <v>7</v>
      </c>
      <c r="F4" s="143"/>
      <c r="G4" s="143"/>
      <c r="H4" s="143"/>
      <c r="I4" s="144"/>
      <c r="J4" s="142" t="s">
        <v>58</v>
      </c>
      <c r="K4" s="143"/>
      <c r="L4" s="143"/>
      <c r="M4" s="143"/>
      <c r="N4" s="144"/>
      <c r="R4" s="5" t="s">
        <v>19</v>
      </c>
    </row>
    <row r="5" spans="1:18" ht="15.75" thickBot="1" x14ac:dyDescent="0.3">
      <c r="A5" s="168"/>
      <c r="B5" s="168"/>
      <c r="C5" s="141"/>
      <c r="D5" s="141"/>
      <c r="E5" s="65" t="s">
        <v>3</v>
      </c>
      <c r="F5" s="65" t="s">
        <v>46</v>
      </c>
      <c r="G5" s="65" t="s">
        <v>4</v>
      </c>
      <c r="H5" s="66" t="s">
        <v>5</v>
      </c>
      <c r="I5" s="65" t="s">
        <v>6</v>
      </c>
      <c r="J5" s="65" t="s">
        <v>52</v>
      </c>
      <c r="K5" s="65" t="s">
        <v>53</v>
      </c>
      <c r="L5" s="65" t="s">
        <v>54</v>
      </c>
      <c r="M5" s="65" t="s">
        <v>55</v>
      </c>
      <c r="N5" s="65" t="s">
        <v>56</v>
      </c>
      <c r="R5" s="5" t="s">
        <v>20</v>
      </c>
    </row>
    <row r="6" spans="1:18" ht="87" customHeight="1" x14ac:dyDescent="0.25">
      <c r="A6" s="129" t="s">
        <v>23</v>
      </c>
      <c r="B6" s="145" t="s">
        <v>24</v>
      </c>
      <c r="C6" s="135" t="s">
        <v>63</v>
      </c>
      <c r="D6" s="14" t="s">
        <v>26</v>
      </c>
      <c r="E6" s="39" t="s">
        <v>19</v>
      </c>
      <c r="F6" s="67">
        <v>7</v>
      </c>
      <c r="G6" s="68">
        <v>1</v>
      </c>
      <c r="H6" s="204">
        <v>4116000</v>
      </c>
      <c r="I6" s="188">
        <f>H6*G6*F6</f>
        <v>28812000</v>
      </c>
      <c r="J6" s="193">
        <f>F6*G6*H6</f>
        <v>28812000</v>
      </c>
      <c r="K6" s="217"/>
      <c r="L6" s="207"/>
      <c r="M6" s="69"/>
      <c r="N6" s="70"/>
      <c r="R6" s="5" t="s">
        <v>16</v>
      </c>
    </row>
    <row r="7" spans="1:18" ht="78.75" customHeight="1" thickBot="1" x14ac:dyDescent="0.3">
      <c r="A7" s="130"/>
      <c r="B7" s="146"/>
      <c r="C7" s="137"/>
      <c r="D7" s="15" t="s">
        <v>62</v>
      </c>
      <c r="E7" s="41" t="s">
        <v>19</v>
      </c>
      <c r="F7" s="71">
        <v>7</v>
      </c>
      <c r="G7" s="72">
        <v>4</v>
      </c>
      <c r="H7" s="189">
        <v>3200000</v>
      </c>
      <c r="I7" s="189">
        <f>H7*G7*F7</f>
        <v>89600000</v>
      </c>
      <c r="J7" s="210">
        <f>F7*G7*H7</f>
        <v>89600000</v>
      </c>
      <c r="K7" s="218"/>
      <c r="L7" s="206"/>
      <c r="M7" s="73"/>
      <c r="N7" s="74"/>
      <c r="R7" s="5" t="s">
        <v>8</v>
      </c>
    </row>
    <row r="8" spans="1:18" ht="75.75" customHeight="1" x14ac:dyDescent="0.25">
      <c r="A8" s="130"/>
      <c r="B8" s="146"/>
      <c r="C8" s="147" t="s">
        <v>27</v>
      </c>
      <c r="D8" s="9" t="s">
        <v>28</v>
      </c>
      <c r="E8" s="39" t="s">
        <v>9</v>
      </c>
      <c r="F8" s="68">
        <v>1</v>
      </c>
      <c r="G8" s="75">
        <v>5</v>
      </c>
      <c r="H8" s="193">
        <v>1584908</v>
      </c>
      <c r="I8" s="190">
        <f>H8*G8*F8</f>
        <v>7924540</v>
      </c>
      <c r="J8" s="211">
        <f>F8*G8*H8</f>
        <v>7924540</v>
      </c>
      <c r="K8" s="208"/>
      <c r="L8" s="208"/>
      <c r="M8" s="76"/>
      <c r="N8" s="76"/>
      <c r="R8" s="5" t="s">
        <v>9</v>
      </c>
    </row>
    <row r="9" spans="1:18" ht="57.75" customHeight="1" x14ac:dyDescent="0.25">
      <c r="A9" s="130"/>
      <c r="B9" s="146"/>
      <c r="C9" s="148"/>
      <c r="D9" s="8" t="s">
        <v>29</v>
      </c>
      <c r="E9" s="40" t="s">
        <v>18</v>
      </c>
      <c r="F9" s="77"/>
      <c r="G9" s="78"/>
      <c r="H9" s="205"/>
      <c r="I9" s="191">
        <v>0</v>
      </c>
      <c r="J9" s="205"/>
      <c r="K9" s="205"/>
      <c r="L9" s="205"/>
      <c r="M9" s="77"/>
      <c r="N9" s="77"/>
      <c r="R9" s="5" t="s">
        <v>10</v>
      </c>
    </row>
    <row r="10" spans="1:18" ht="86.25" customHeight="1" x14ac:dyDescent="0.25">
      <c r="A10" s="130"/>
      <c r="B10" s="146"/>
      <c r="C10" s="148"/>
      <c r="D10" s="8" t="s">
        <v>30</v>
      </c>
      <c r="E10" s="40" t="s">
        <v>11</v>
      </c>
      <c r="F10" s="77"/>
      <c r="G10" s="78"/>
      <c r="H10" s="205"/>
      <c r="I10" s="191">
        <v>0</v>
      </c>
      <c r="J10" s="205"/>
      <c r="K10" s="205"/>
      <c r="L10" s="205"/>
      <c r="M10" s="77"/>
      <c r="N10" s="77"/>
      <c r="R10" s="5" t="s">
        <v>11</v>
      </c>
    </row>
    <row r="11" spans="1:18" ht="36.75" thickBot="1" x14ac:dyDescent="0.3">
      <c r="A11" s="130"/>
      <c r="B11" s="146"/>
      <c r="C11" s="149"/>
      <c r="D11" s="45" t="s">
        <v>31</v>
      </c>
      <c r="E11" s="41" t="s">
        <v>11</v>
      </c>
      <c r="F11" s="74"/>
      <c r="G11" s="73"/>
      <c r="H11" s="206"/>
      <c r="I11" s="192">
        <v>0</v>
      </c>
      <c r="J11" s="209"/>
      <c r="K11" s="209"/>
      <c r="L11" s="209"/>
      <c r="M11" s="79"/>
      <c r="N11" s="79"/>
      <c r="R11" s="5" t="s">
        <v>17</v>
      </c>
    </row>
    <row r="12" spans="1:18" ht="84" x14ac:dyDescent="0.25">
      <c r="A12" s="130"/>
      <c r="B12" s="146"/>
      <c r="C12" s="135" t="s">
        <v>25</v>
      </c>
      <c r="D12" s="10" t="s">
        <v>32</v>
      </c>
      <c r="E12" s="31" t="s">
        <v>8</v>
      </c>
      <c r="F12" s="68">
        <v>1</v>
      </c>
      <c r="G12" s="75">
        <v>5</v>
      </c>
      <c r="H12" s="193">
        <v>170000</v>
      </c>
      <c r="I12" s="193">
        <f t="shared" ref="I12:I18" si="0">H12*G12*F12</f>
        <v>850000</v>
      </c>
      <c r="J12" s="193">
        <f>F12*G12*H12</f>
        <v>850000</v>
      </c>
      <c r="K12" s="207"/>
      <c r="L12" s="207"/>
      <c r="M12" s="70"/>
      <c r="N12" s="70"/>
      <c r="R12" s="5" t="s">
        <v>18</v>
      </c>
    </row>
    <row r="13" spans="1:18" ht="60" x14ac:dyDescent="0.25">
      <c r="A13" s="130"/>
      <c r="B13" s="146"/>
      <c r="C13" s="136"/>
      <c r="D13" s="11" t="s">
        <v>33</v>
      </c>
      <c r="E13" s="32" t="s">
        <v>8</v>
      </c>
      <c r="F13" s="80">
        <v>1</v>
      </c>
      <c r="G13" s="81">
        <v>600</v>
      </c>
      <c r="H13" s="194">
        <v>6000</v>
      </c>
      <c r="I13" s="194">
        <f t="shared" si="0"/>
        <v>3600000</v>
      </c>
      <c r="J13" s="194">
        <f>F13*G13*H13</f>
        <v>3600000</v>
      </c>
      <c r="K13" s="205"/>
      <c r="L13" s="205"/>
      <c r="M13" s="77"/>
      <c r="N13" s="77"/>
    </row>
    <row r="14" spans="1:18" ht="84" x14ac:dyDescent="0.25">
      <c r="A14" s="130"/>
      <c r="B14" s="146"/>
      <c r="C14" s="136"/>
      <c r="D14" s="11" t="s">
        <v>34</v>
      </c>
      <c r="E14" s="32" t="s">
        <v>18</v>
      </c>
      <c r="F14" s="80">
        <v>1</v>
      </c>
      <c r="G14" s="81">
        <v>32.5</v>
      </c>
      <c r="H14" s="194">
        <v>86500</v>
      </c>
      <c r="I14" s="194">
        <f t="shared" si="0"/>
        <v>2811250</v>
      </c>
      <c r="J14" s="194">
        <f>F14*G14*H14</f>
        <v>2811250</v>
      </c>
      <c r="K14" s="205"/>
      <c r="L14" s="205"/>
      <c r="M14" s="77"/>
      <c r="N14" s="77"/>
      <c r="R14" s="4"/>
    </row>
    <row r="15" spans="1:18" ht="27" customHeight="1" x14ac:dyDescent="0.25">
      <c r="A15" s="130"/>
      <c r="B15" s="146"/>
      <c r="C15" s="136"/>
      <c r="D15" s="11" t="s">
        <v>48</v>
      </c>
      <c r="E15" s="32" t="s">
        <v>8</v>
      </c>
      <c r="F15" s="80">
        <v>1</v>
      </c>
      <c r="G15" s="81">
        <v>600</v>
      </c>
      <c r="H15" s="194">
        <f>40000</f>
        <v>40000</v>
      </c>
      <c r="I15" s="194">
        <f t="shared" si="0"/>
        <v>24000000</v>
      </c>
      <c r="J15" s="194">
        <f>F15*G15*H15</f>
        <v>24000000</v>
      </c>
      <c r="K15" s="219"/>
      <c r="L15" s="219"/>
      <c r="M15" s="77"/>
      <c r="N15" s="77"/>
      <c r="R15" s="4"/>
    </row>
    <row r="16" spans="1:18" ht="72" x14ac:dyDescent="0.25">
      <c r="A16" s="130"/>
      <c r="B16" s="146"/>
      <c r="C16" s="136"/>
      <c r="D16" s="11" t="s">
        <v>47</v>
      </c>
      <c r="E16" s="32" t="s">
        <v>16</v>
      </c>
      <c r="F16" s="80">
        <v>1</v>
      </c>
      <c r="G16" s="81">
        <v>5</v>
      </c>
      <c r="H16" s="194">
        <v>2174000</v>
      </c>
      <c r="I16" s="194">
        <f t="shared" si="0"/>
        <v>10870000</v>
      </c>
      <c r="J16" s="212">
        <v>1611154</v>
      </c>
      <c r="K16" s="220">
        <f>(I16-J16)/2</f>
        <v>4629423</v>
      </c>
      <c r="L16" s="220">
        <f>(I16-J16)/2</f>
        <v>4629423</v>
      </c>
      <c r="M16" s="77"/>
      <c r="N16" s="77"/>
      <c r="R16" s="4"/>
    </row>
    <row r="17" spans="1:18" ht="60" x14ac:dyDescent="0.25">
      <c r="A17" s="130"/>
      <c r="B17" s="146"/>
      <c r="C17" s="136"/>
      <c r="D17" s="11" t="s">
        <v>49</v>
      </c>
      <c r="E17" s="32" t="s">
        <v>9</v>
      </c>
      <c r="F17" s="80">
        <v>7</v>
      </c>
      <c r="G17" s="81">
        <v>5</v>
      </c>
      <c r="H17" s="194">
        <v>80000</v>
      </c>
      <c r="I17" s="194">
        <f t="shared" si="0"/>
        <v>2800000</v>
      </c>
      <c r="J17" s="194">
        <f>F17*G17*H17</f>
        <v>2800000</v>
      </c>
      <c r="K17" s="205"/>
      <c r="L17" s="205"/>
      <c r="M17" s="77"/>
      <c r="N17" s="77"/>
      <c r="R17" s="4"/>
    </row>
    <row r="18" spans="1:18" ht="36.75" thickBot="1" x14ac:dyDescent="0.3">
      <c r="A18" s="130"/>
      <c r="B18" s="146"/>
      <c r="C18" s="137"/>
      <c r="D18" s="56" t="s">
        <v>35</v>
      </c>
      <c r="E18" s="57" t="s">
        <v>18</v>
      </c>
      <c r="F18" s="82">
        <v>1</v>
      </c>
      <c r="G18" s="83">
        <v>5400</v>
      </c>
      <c r="H18" s="195">
        <v>4000</v>
      </c>
      <c r="I18" s="195">
        <f t="shared" si="0"/>
        <v>21600000</v>
      </c>
      <c r="J18" s="213"/>
      <c r="K18" s="220">
        <f>I18/2</f>
        <v>10800000</v>
      </c>
      <c r="L18" s="220">
        <f>I18/2</f>
        <v>10800000</v>
      </c>
      <c r="M18" s="79"/>
      <c r="N18" s="79"/>
      <c r="R18" s="4"/>
    </row>
    <row r="19" spans="1:18" ht="42" customHeight="1" x14ac:dyDescent="0.25">
      <c r="A19" s="129" t="s">
        <v>36</v>
      </c>
      <c r="B19" s="132" t="s">
        <v>67</v>
      </c>
      <c r="C19" s="135" t="s">
        <v>37</v>
      </c>
      <c r="D19" s="47" t="s">
        <v>38</v>
      </c>
      <c r="E19" s="39" t="s">
        <v>18</v>
      </c>
      <c r="F19" s="69"/>
      <c r="G19" s="70"/>
      <c r="H19" s="207"/>
      <c r="I19" s="196">
        <v>0</v>
      </c>
      <c r="J19" s="207"/>
      <c r="K19" s="207"/>
      <c r="L19" s="207"/>
      <c r="M19" s="70"/>
      <c r="N19" s="70"/>
      <c r="R19" s="4"/>
    </row>
    <row r="20" spans="1:18" ht="78.75" customHeight="1" x14ac:dyDescent="0.25">
      <c r="A20" s="130"/>
      <c r="B20" s="133"/>
      <c r="C20" s="136"/>
      <c r="D20" s="16" t="s">
        <v>64</v>
      </c>
      <c r="E20" s="40" t="s">
        <v>20</v>
      </c>
      <c r="F20" s="78"/>
      <c r="G20" s="77"/>
      <c r="H20" s="205"/>
      <c r="I20" s="191">
        <v>0</v>
      </c>
      <c r="J20" s="205"/>
      <c r="K20" s="205"/>
      <c r="L20" s="205"/>
      <c r="M20" s="77"/>
      <c r="N20" s="77"/>
      <c r="R20" s="4"/>
    </row>
    <row r="21" spans="1:18" ht="44.25" customHeight="1" thickBot="1" x14ac:dyDescent="0.3">
      <c r="A21" s="130"/>
      <c r="B21" s="134"/>
      <c r="C21" s="137"/>
      <c r="D21" s="17" t="s">
        <v>40</v>
      </c>
      <c r="E21" s="41" t="s">
        <v>20</v>
      </c>
      <c r="F21" s="73"/>
      <c r="G21" s="74"/>
      <c r="H21" s="206"/>
      <c r="I21" s="192">
        <v>0</v>
      </c>
      <c r="J21" s="206"/>
      <c r="K21" s="206"/>
      <c r="L21" s="206"/>
      <c r="M21" s="74"/>
      <c r="N21" s="74"/>
      <c r="R21" s="4"/>
    </row>
    <row r="22" spans="1:18" ht="43.5" customHeight="1" x14ac:dyDescent="0.25">
      <c r="A22" s="130"/>
      <c r="B22" s="138" t="s">
        <v>66</v>
      </c>
      <c r="C22" s="138" t="s">
        <v>41</v>
      </c>
      <c r="D22" s="46" t="s">
        <v>39</v>
      </c>
      <c r="E22" s="25" t="s">
        <v>20</v>
      </c>
      <c r="F22" s="84"/>
      <c r="G22" s="76"/>
      <c r="H22" s="208"/>
      <c r="I22" s="197">
        <v>0</v>
      </c>
      <c r="J22" s="208"/>
      <c r="K22" s="208"/>
      <c r="L22" s="208"/>
      <c r="M22" s="76"/>
      <c r="N22" s="76"/>
      <c r="R22" s="4"/>
    </row>
    <row r="23" spans="1:18" ht="84" customHeight="1" thickBot="1" x14ac:dyDescent="0.3">
      <c r="A23" s="130"/>
      <c r="B23" s="133"/>
      <c r="C23" s="133"/>
      <c r="D23" s="18" t="s">
        <v>65</v>
      </c>
      <c r="E23" s="40" t="s">
        <v>19</v>
      </c>
      <c r="F23" s="78"/>
      <c r="G23" s="77"/>
      <c r="H23" s="205"/>
      <c r="I23" s="191">
        <v>0</v>
      </c>
      <c r="J23" s="209"/>
      <c r="K23" s="209"/>
      <c r="L23" s="209"/>
      <c r="M23" s="79"/>
      <c r="N23" s="79"/>
      <c r="R23" s="4"/>
    </row>
    <row r="24" spans="1:18" ht="36.75" thickBot="1" x14ac:dyDescent="0.3">
      <c r="A24" s="130"/>
      <c r="B24" s="139"/>
      <c r="C24" s="139"/>
      <c r="D24" s="19" t="s">
        <v>40</v>
      </c>
      <c r="E24" s="12" t="s">
        <v>19</v>
      </c>
      <c r="F24" s="85"/>
      <c r="G24" s="79"/>
      <c r="H24" s="209"/>
      <c r="I24" s="198">
        <v>0</v>
      </c>
      <c r="J24" s="214"/>
      <c r="K24" s="214"/>
      <c r="L24" s="214"/>
      <c r="M24" s="86"/>
      <c r="N24" s="86"/>
      <c r="R24" s="4"/>
    </row>
    <row r="25" spans="1:18" ht="124.5" customHeight="1" x14ac:dyDescent="0.25">
      <c r="A25" s="130"/>
      <c r="B25" s="132" t="s">
        <v>42</v>
      </c>
      <c r="C25" s="132" t="s">
        <v>43</v>
      </c>
      <c r="D25" s="20" t="s">
        <v>45</v>
      </c>
      <c r="E25" s="39" t="s">
        <v>19</v>
      </c>
      <c r="F25" s="69"/>
      <c r="G25" s="70"/>
      <c r="H25" s="207"/>
      <c r="I25" s="190">
        <v>0</v>
      </c>
      <c r="J25" s="207"/>
      <c r="K25" s="207"/>
      <c r="L25" s="207"/>
      <c r="M25" s="70"/>
      <c r="N25" s="87"/>
    </row>
    <row r="26" spans="1:18" ht="146.25" customHeight="1" thickBot="1" x14ac:dyDescent="0.3">
      <c r="A26" s="131"/>
      <c r="B26" s="134"/>
      <c r="C26" s="134"/>
      <c r="D26" s="21" t="s">
        <v>44</v>
      </c>
      <c r="E26" s="41" t="s">
        <v>19</v>
      </c>
      <c r="F26" s="73"/>
      <c r="G26" s="74"/>
      <c r="H26" s="206"/>
      <c r="I26" s="192">
        <v>0</v>
      </c>
      <c r="J26" s="209"/>
      <c r="K26" s="209"/>
      <c r="L26" s="209"/>
      <c r="M26" s="79"/>
      <c r="N26" s="88"/>
    </row>
    <row r="27" spans="1:18" ht="15.75" thickBot="1" x14ac:dyDescent="0.3">
      <c r="A27" s="142" t="s">
        <v>21</v>
      </c>
      <c r="B27" s="153"/>
      <c r="C27" s="153"/>
      <c r="D27" s="153"/>
      <c r="E27" s="153"/>
      <c r="F27" s="153"/>
      <c r="G27" s="153"/>
      <c r="H27" s="154"/>
      <c r="I27" s="199">
        <f>SUM(I6:I26)</f>
        <v>192867790</v>
      </c>
      <c r="J27" s="203">
        <f>SUM(J6:J26)</f>
        <v>162008944</v>
      </c>
      <c r="K27" s="203">
        <f>SUM(K6:K26)</f>
        <v>15429423</v>
      </c>
      <c r="L27" s="203">
        <f>SUM(L6:L26)</f>
        <v>15429423</v>
      </c>
      <c r="M27" s="89"/>
      <c r="N27" s="92"/>
    </row>
    <row r="28" spans="1:18" ht="15.75" thickBot="1" x14ac:dyDescent="0.3">
      <c r="A28" s="5"/>
      <c r="B28" s="5"/>
      <c r="C28" s="5"/>
      <c r="D28" s="5"/>
      <c r="E28" s="155" t="s">
        <v>12</v>
      </c>
      <c r="F28" s="156"/>
      <c r="G28" s="161" t="s">
        <v>69</v>
      </c>
      <c r="H28" s="162"/>
      <c r="I28" s="200">
        <f>I27*13%</f>
        <v>25072812.699999999</v>
      </c>
      <c r="J28" s="215"/>
      <c r="K28" s="215">
        <f>I28/2</f>
        <v>12536406.35</v>
      </c>
      <c r="L28" s="215">
        <f>I28/2</f>
        <v>12536406.35</v>
      </c>
      <c r="M28" s="90"/>
      <c r="N28" s="90"/>
    </row>
    <row r="29" spans="1:18" ht="15.75" thickBot="1" x14ac:dyDescent="0.3">
      <c r="A29" s="5"/>
      <c r="B29" s="5"/>
      <c r="C29" s="5"/>
      <c r="D29" s="5"/>
      <c r="E29" s="157"/>
      <c r="F29" s="158"/>
      <c r="G29" s="161" t="s">
        <v>13</v>
      </c>
      <c r="H29" s="162"/>
      <c r="I29" s="201">
        <f>I27*7%</f>
        <v>13500745.300000001</v>
      </c>
      <c r="J29" s="215"/>
      <c r="K29" s="215">
        <f>I29/2</f>
        <v>6750372.6500000004</v>
      </c>
      <c r="L29" s="215">
        <f>I29/2</f>
        <v>6750372.6500000004</v>
      </c>
      <c r="M29" s="90"/>
      <c r="N29" s="90"/>
    </row>
    <row r="30" spans="1:18" ht="15.75" thickBot="1" x14ac:dyDescent="0.3">
      <c r="A30" s="5"/>
      <c r="B30" s="5"/>
      <c r="C30" s="5"/>
      <c r="D30" s="5"/>
      <c r="E30" s="157"/>
      <c r="F30" s="158"/>
      <c r="G30" s="161" t="s">
        <v>14</v>
      </c>
      <c r="H30" s="162"/>
      <c r="I30" s="200"/>
      <c r="J30" s="215"/>
      <c r="K30" s="215"/>
      <c r="L30" s="221"/>
      <c r="M30" s="90"/>
      <c r="N30" s="90"/>
    </row>
    <row r="31" spans="1:18" ht="15.75" thickBot="1" x14ac:dyDescent="0.3">
      <c r="A31" s="5"/>
      <c r="B31" s="5"/>
      <c r="C31" s="5"/>
      <c r="D31" s="5"/>
      <c r="E31" s="159"/>
      <c r="F31" s="160"/>
      <c r="G31" s="163" t="s">
        <v>70</v>
      </c>
      <c r="H31" s="164"/>
      <c r="I31" s="202"/>
      <c r="J31" s="216"/>
      <c r="K31" s="216"/>
      <c r="L31" s="222"/>
      <c r="M31" s="91"/>
      <c r="N31" s="91"/>
    </row>
    <row r="32" spans="1:18" ht="15.75" thickBot="1" x14ac:dyDescent="0.3">
      <c r="A32" s="5"/>
      <c r="B32" s="5"/>
      <c r="C32" s="5"/>
      <c r="D32" s="5"/>
      <c r="E32" s="165" t="s">
        <v>22</v>
      </c>
      <c r="F32" s="166"/>
      <c r="G32" s="166"/>
      <c r="H32" s="167"/>
      <c r="I32" s="203">
        <f>I28+I29</f>
        <v>38573558</v>
      </c>
      <c r="J32" s="203"/>
      <c r="K32" s="203">
        <f>I32/2</f>
        <v>19286779</v>
      </c>
      <c r="L32" s="203">
        <f>I32/2</f>
        <v>19286779</v>
      </c>
      <c r="M32" s="89"/>
      <c r="N32" s="92"/>
    </row>
    <row r="33" spans="1:14" ht="15.75" thickBot="1" x14ac:dyDescent="0.3">
      <c r="A33" s="5"/>
      <c r="B33" s="5"/>
      <c r="C33" s="5"/>
      <c r="D33" s="5"/>
      <c r="E33" s="142" t="s">
        <v>15</v>
      </c>
      <c r="F33" s="143"/>
      <c r="G33" s="143"/>
      <c r="H33" s="144"/>
      <c r="I33" s="203">
        <f>SUM(I27+I32)</f>
        <v>231441348</v>
      </c>
      <c r="J33" s="203">
        <f>SUM(J27+J32)</f>
        <v>162008944</v>
      </c>
      <c r="K33" s="203">
        <f>SUM(K27+K32)</f>
        <v>34716202</v>
      </c>
      <c r="L33" s="203">
        <f>SUM(L27+L32)</f>
        <v>34716202</v>
      </c>
      <c r="M33" s="89"/>
      <c r="N33" s="92"/>
    </row>
    <row r="34" spans="1:14" ht="15.75" thickBot="1" x14ac:dyDescent="0.3">
      <c r="A34" s="62"/>
      <c r="B34" s="62"/>
      <c r="C34" s="63"/>
      <c r="D34" s="49"/>
      <c r="E34" s="49"/>
      <c r="F34" s="49"/>
      <c r="G34" s="49"/>
      <c r="H34" s="49"/>
      <c r="I34" s="49"/>
      <c r="J34" s="60"/>
      <c r="K34" s="49"/>
      <c r="L34" s="49"/>
      <c r="M34" s="49"/>
      <c r="N34" s="49"/>
    </row>
    <row r="35" spans="1:14" x14ac:dyDescent="0.25">
      <c r="B35" s="125" t="s">
        <v>50</v>
      </c>
      <c r="C35" s="126"/>
      <c r="D35" s="52">
        <f>K33+L33</f>
        <v>69432404</v>
      </c>
      <c r="E35" s="49"/>
      <c r="F35" s="49"/>
      <c r="G35" s="49"/>
      <c r="H35" s="49"/>
      <c r="I35" s="49"/>
      <c r="J35" s="60"/>
      <c r="K35" s="49"/>
      <c r="L35" s="49"/>
      <c r="M35" s="49"/>
      <c r="N35" s="49"/>
    </row>
    <row r="36" spans="1:14" ht="15.75" thickBot="1" x14ac:dyDescent="0.3">
      <c r="B36" s="127" t="s">
        <v>51</v>
      </c>
      <c r="C36" s="128"/>
      <c r="D36" s="53">
        <f>I32/2</f>
        <v>19286779</v>
      </c>
      <c r="E36" s="49"/>
      <c r="F36" s="120"/>
      <c r="G36" s="49"/>
      <c r="H36" s="49"/>
      <c r="I36" s="49"/>
      <c r="J36" s="60"/>
      <c r="K36" s="59"/>
      <c r="L36" s="49"/>
      <c r="M36" s="49"/>
      <c r="N36" s="49"/>
    </row>
    <row r="37" spans="1:14" x14ac:dyDescent="0.25">
      <c r="D37" s="33"/>
      <c r="E37" s="49"/>
      <c r="F37" s="49"/>
      <c r="G37" s="49"/>
      <c r="H37" s="49"/>
      <c r="I37" s="59"/>
      <c r="J37" s="60"/>
      <c r="K37" s="59"/>
      <c r="L37" s="49"/>
      <c r="M37" s="49"/>
      <c r="N37" s="49"/>
    </row>
    <row r="38" spans="1:14" x14ac:dyDescent="0.25">
      <c r="A38" s="105"/>
      <c r="B38" s="102"/>
      <c r="C38" s="103"/>
      <c r="D38" s="103"/>
      <c r="E38" s="49"/>
      <c r="F38" s="49"/>
      <c r="G38" s="49"/>
      <c r="H38" s="59"/>
      <c r="I38" s="49"/>
      <c r="J38" s="60"/>
      <c r="K38" s="49"/>
      <c r="L38" s="49"/>
      <c r="M38" s="49"/>
      <c r="N38" s="49"/>
    </row>
    <row r="39" spans="1:14" x14ac:dyDescent="0.25">
      <c r="A39" s="105"/>
      <c r="B39" s="102"/>
      <c r="C39" s="103"/>
      <c r="D39" s="104"/>
      <c r="E39" s="49"/>
      <c r="F39" s="49"/>
      <c r="G39" s="49"/>
      <c r="H39" s="49"/>
      <c r="I39" s="49"/>
      <c r="J39" s="60"/>
      <c r="K39" s="49"/>
      <c r="L39" s="49"/>
      <c r="M39" s="49"/>
      <c r="N39" s="49"/>
    </row>
    <row r="40" spans="1:14" x14ac:dyDescent="0.25">
      <c r="A40" s="62"/>
      <c r="B40" s="62"/>
      <c r="C40" s="63"/>
      <c r="D40" s="49"/>
      <c r="E40" s="49"/>
      <c r="F40" s="49"/>
      <c r="G40" s="49"/>
      <c r="H40" s="49"/>
      <c r="I40" s="49"/>
      <c r="J40" s="60"/>
      <c r="K40" s="49"/>
      <c r="L40" s="49"/>
      <c r="M40" s="49"/>
      <c r="N40" s="49"/>
    </row>
    <row r="41" spans="1:14" ht="15.75" thickBot="1" x14ac:dyDescent="0.3">
      <c r="A41" s="62"/>
      <c r="B41" s="62"/>
      <c r="C41" s="63"/>
      <c r="D41" s="49"/>
      <c r="E41" s="49"/>
      <c r="F41" s="49"/>
      <c r="G41" s="49"/>
      <c r="H41" s="49"/>
      <c r="I41" s="49"/>
      <c r="J41" s="60"/>
      <c r="K41" s="49"/>
      <c r="L41" s="49"/>
      <c r="M41" s="49"/>
      <c r="N41" s="49"/>
    </row>
    <row r="42" spans="1:14" ht="15.75" thickBot="1" x14ac:dyDescent="0.3">
      <c r="A42" s="122" t="s">
        <v>71</v>
      </c>
      <c r="B42" s="109">
        <f>I33</f>
        <v>231441348</v>
      </c>
      <c r="C42" s="110">
        <v>100</v>
      </c>
      <c r="D42" s="111" t="s">
        <v>57</v>
      </c>
      <c r="E42" s="49"/>
      <c r="F42" s="49"/>
      <c r="G42" s="49"/>
      <c r="H42" s="49"/>
      <c r="I42" s="49"/>
      <c r="J42" s="60"/>
      <c r="K42" s="49"/>
      <c r="L42" s="49"/>
      <c r="M42" s="49"/>
      <c r="N42" s="49"/>
    </row>
    <row r="43" spans="1:14" ht="30" x14ac:dyDescent="0.25">
      <c r="A43" s="123"/>
      <c r="B43" s="52">
        <f>(B42*C43)/100</f>
        <v>69432404.400000006</v>
      </c>
      <c r="C43" s="108">
        <v>30</v>
      </c>
      <c r="D43" s="112" t="s">
        <v>59</v>
      </c>
      <c r="E43" s="49"/>
      <c r="F43" s="49"/>
      <c r="G43" s="49"/>
      <c r="H43" s="49"/>
      <c r="I43" s="49"/>
      <c r="J43" s="60"/>
      <c r="K43" s="49"/>
      <c r="L43" s="49"/>
      <c r="M43" s="49"/>
      <c r="N43" s="49"/>
    </row>
    <row r="44" spans="1:14" ht="15.75" thickBot="1" x14ac:dyDescent="0.3">
      <c r="A44" s="124"/>
      <c r="B44" s="121">
        <f>(B42*C44)/C42</f>
        <v>162008943.59999999</v>
      </c>
      <c r="C44" s="113">
        <v>70</v>
      </c>
      <c r="D44" s="114" t="s">
        <v>61</v>
      </c>
      <c r="E44" s="49"/>
      <c r="F44" s="49"/>
      <c r="G44" s="49"/>
      <c r="H44" s="49"/>
      <c r="I44" s="49"/>
      <c r="J44" s="60"/>
      <c r="K44" s="49"/>
      <c r="L44" s="49"/>
      <c r="M44" s="49"/>
      <c r="N44" s="49"/>
    </row>
    <row r="45" spans="1:14" x14ac:dyDescent="0.25">
      <c r="A45" s="62"/>
      <c r="B45" s="62"/>
      <c r="C45" s="63"/>
      <c r="D45" s="49"/>
      <c r="E45" s="49"/>
      <c r="F45" s="49"/>
      <c r="G45" s="49"/>
      <c r="H45" s="49"/>
      <c r="I45" s="49"/>
      <c r="J45" s="60"/>
      <c r="K45" s="49"/>
      <c r="L45" s="49"/>
      <c r="M45" s="49"/>
      <c r="N45" s="49"/>
    </row>
    <row r="46" spans="1:14" ht="15.75" thickBot="1" x14ac:dyDescent="0.3">
      <c r="A46" s="62"/>
      <c r="B46" s="106"/>
      <c r="C46" s="63"/>
      <c r="D46" s="49"/>
      <c r="E46" s="49"/>
      <c r="F46" s="49"/>
      <c r="G46" s="49"/>
      <c r="H46" s="49"/>
      <c r="I46" s="49"/>
      <c r="J46" s="60"/>
      <c r="K46" s="49"/>
      <c r="L46" s="49"/>
      <c r="M46" s="49"/>
      <c r="N46" s="49"/>
    </row>
    <row r="47" spans="1:14" x14ac:dyDescent="0.25">
      <c r="A47" s="122" t="s">
        <v>72</v>
      </c>
      <c r="B47" s="223">
        <f>I27+I29</f>
        <v>206368535.30000001</v>
      </c>
      <c r="C47" s="110">
        <v>100</v>
      </c>
      <c r="D47" s="93" t="s">
        <v>57</v>
      </c>
      <c r="E47" s="49"/>
      <c r="F47" s="49"/>
      <c r="G47" s="49"/>
      <c r="H47" s="49"/>
      <c r="I47" s="49"/>
      <c r="J47" s="60"/>
      <c r="K47" s="49"/>
      <c r="L47" s="49"/>
      <c r="M47" s="49"/>
      <c r="N47" s="49"/>
    </row>
    <row r="48" spans="1:14" ht="30" x14ac:dyDescent="0.25">
      <c r="A48" s="123"/>
      <c r="B48" s="119">
        <f>(B47*C48)/C47</f>
        <v>61910560.590000004</v>
      </c>
      <c r="C48" s="107">
        <v>30</v>
      </c>
      <c r="D48" s="112" t="s">
        <v>59</v>
      </c>
      <c r="E48" s="49"/>
      <c r="F48" s="49"/>
      <c r="G48" s="49"/>
      <c r="H48" s="49"/>
      <c r="I48" s="49"/>
      <c r="J48" s="60"/>
      <c r="K48" s="49"/>
      <c r="L48" s="49"/>
      <c r="M48" s="49"/>
      <c r="N48" s="49"/>
    </row>
    <row r="49" spans="1:14" ht="15.75" thickBot="1" x14ac:dyDescent="0.3">
      <c r="A49" s="124"/>
      <c r="B49" s="121">
        <f>(B47*C49)/C47</f>
        <v>144457974.71000001</v>
      </c>
      <c r="C49" s="115">
        <v>70</v>
      </c>
      <c r="D49" s="94" t="s">
        <v>60</v>
      </c>
      <c r="E49" s="49"/>
      <c r="F49" s="49"/>
      <c r="G49" s="49"/>
      <c r="H49" s="49"/>
      <c r="I49" s="49"/>
      <c r="J49" s="60"/>
      <c r="K49" s="49"/>
      <c r="L49" s="49"/>
      <c r="M49" s="49"/>
      <c r="N49" s="49"/>
    </row>
    <row r="50" spans="1:14" x14ac:dyDescent="0.25">
      <c r="A50" s="62"/>
      <c r="B50" s="62"/>
      <c r="C50" s="63"/>
      <c r="D50" s="49"/>
      <c r="E50" s="49"/>
      <c r="F50" s="49"/>
      <c r="G50" s="49"/>
      <c r="H50" s="49"/>
      <c r="I50" s="49"/>
      <c r="J50" s="60"/>
      <c r="K50" s="49"/>
      <c r="L50" s="49"/>
      <c r="M50" s="49"/>
      <c r="N50" s="49"/>
    </row>
    <row r="51" spans="1:14" x14ac:dyDescent="0.25">
      <c r="A51" s="62"/>
      <c r="B51" s="62"/>
      <c r="C51" s="63"/>
      <c r="D51" s="49"/>
      <c r="E51" s="49"/>
      <c r="F51" s="49"/>
      <c r="G51" s="49"/>
      <c r="H51" s="49"/>
      <c r="I51" s="49"/>
      <c r="J51" s="60"/>
      <c r="K51" s="49"/>
      <c r="L51" s="49"/>
      <c r="M51" s="49"/>
      <c r="N51" s="49"/>
    </row>
    <row r="52" spans="1:14" x14ac:dyDescent="0.25">
      <c r="A52" s="62"/>
      <c r="B52" s="62"/>
      <c r="C52" s="63"/>
      <c r="D52" s="49"/>
      <c r="E52" s="49"/>
      <c r="F52" s="49"/>
      <c r="G52" s="49"/>
      <c r="H52" s="49"/>
      <c r="I52" s="49"/>
      <c r="J52" s="60"/>
      <c r="K52" s="49"/>
      <c r="L52" s="49"/>
      <c r="M52" s="49"/>
      <c r="N52" s="49"/>
    </row>
    <row r="53" spans="1:14" x14ac:dyDescent="0.25">
      <c r="A53" s="62"/>
      <c r="B53" s="62"/>
      <c r="C53" s="63"/>
      <c r="D53" s="49"/>
      <c r="E53" s="49"/>
      <c r="F53" s="49"/>
      <c r="G53" s="49"/>
      <c r="H53" s="49"/>
      <c r="I53" s="49"/>
      <c r="J53" s="60"/>
      <c r="K53" s="49"/>
      <c r="L53" s="49"/>
      <c r="M53" s="49"/>
      <c r="N53" s="49"/>
    </row>
    <row r="54" spans="1:14" x14ac:dyDescent="0.25">
      <c r="A54" s="62"/>
      <c r="B54" s="62"/>
      <c r="C54" s="63"/>
      <c r="D54" s="49"/>
      <c r="E54" s="49"/>
      <c r="F54" s="49"/>
      <c r="G54" s="49"/>
      <c r="H54" s="49"/>
      <c r="I54" s="49"/>
      <c r="J54" s="60"/>
      <c r="K54" s="49"/>
      <c r="L54" s="49"/>
      <c r="M54" s="49"/>
      <c r="N54" s="49"/>
    </row>
    <row r="55" spans="1:14" x14ac:dyDescent="0.25">
      <c r="A55" s="62"/>
      <c r="B55" s="62"/>
      <c r="C55" s="63"/>
      <c r="D55" s="49"/>
      <c r="E55" s="49"/>
      <c r="F55" s="49"/>
      <c r="G55" s="49"/>
      <c r="H55" s="49"/>
      <c r="I55" s="49"/>
      <c r="J55" s="60"/>
      <c r="K55" s="49"/>
      <c r="L55" s="49"/>
      <c r="M55" s="49"/>
      <c r="N55" s="49"/>
    </row>
    <row r="56" spans="1:14" x14ac:dyDescent="0.25">
      <c r="A56" s="62"/>
      <c r="B56" s="62"/>
      <c r="C56" s="63"/>
      <c r="D56" s="49"/>
      <c r="E56" s="49"/>
      <c r="F56" s="49"/>
      <c r="G56" s="49"/>
      <c r="H56" s="49"/>
      <c r="I56" s="49"/>
      <c r="J56" s="60"/>
      <c r="K56" s="49"/>
      <c r="L56" s="49"/>
      <c r="M56" s="49"/>
      <c r="N56" s="49"/>
    </row>
    <row r="57" spans="1:14" x14ac:dyDescent="0.25">
      <c r="A57" s="62"/>
      <c r="B57" s="62"/>
      <c r="C57" s="63"/>
      <c r="D57" s="49"/>
      <c r="E57" s="49"/>
      <c r="F57" s="49"/>
      <c r="G57" s="49"/>
      <c r="H57" s="49"/>
      <c r="I57" s="49"/>
      <c r="J57" s="60"/>
      <c r="K57" s="49"/>
      <c r="L57" s="49"/>
      <c r="M57" s="49"/>
      <c r="N57" s="49"/>
    </row>
    <row r="58" spans="1:14" x14ac:dyDescent="0.25">
      <c r="A58" s="62"/>
      <c r="B58" s="62"/>
      <c r="C58" s="63"/>
      <c r="D58" s="49"/>
      <c r="E58" s="49"/>
      <c r="F58" s="49"/>
      <c r="G58" s="49"/>
      <c r="H58" s="49"/>
      <c r="I58" s="49"/>
      <c r="J58" s="60"/>
      <c r="K58" s="49"/>
      <c r="L58" s="49"/>
      <c r="M58" s="49"/>
      <c r="N58" s="49"/>
    </row>
    <row r="59" spans="1:14" x14ac:dyDescent="0.25">
      <c r="A59" s="62"/>
      <c r="B59" s="62"/>
      <c r="C59" s="63"/>
      <c r="D59" s="49"/>
      <c r="E59" s="49"/>
      <c r="F59" s="49"/>
      <c r="G59" s="49"/>
      <c r="H59" s="49"/>
      <c r="I59" s="49"/>
      <c r="J59" s="60"/>
      <c r="K59" s="49"/>
      <c r="L59" s="49"/>
      <c r="M59" s="49"/>
      <c r="N59" s="49"/>
    </row>
    <row r="60" spans="1:14" x14ac:dyDescent="0.25">
      <c r="A60" s="62"/>
      <c r="B60" s="62"/>
      <c r="C60" s="63"/>
      <c r="D60" s="49"/>
      <c r="E60" s="49"/>
      <c r="F60" s="49"/>
      <c r="G60" s="49"/>
      <c r="H60" s="49"/>
      <c r="I60" s="49"/>
      <c r="J60" s="60"/>
      <c r="K60" s="49"/>
      <c r="L60" s="49"/>
      <c r="M60" s="49"/>
      <c r="N60" s="49"/>
    </row>
    <row r="61" spans="1:14" x14ac:dyDescent="0.25">
      <c r="A61" s="62"/>
      <c r="B61" s="62"/>
      <c r="C61" s="63"/>
      <c r="D61" s="49"/>
      <c r="E61" s="49"/>
      <c r="F61" s="49"/>
      <c r="G61" s="49"/>
      <c r="H61" s="49"/>
      <c r="I61" s="49"/>
      <c r="J61" s="60"/>
      <c r="K61" s="49"/>
      <c r="L61" s="49"/>
      <c r="M61" s="49"/>
      <c r="N61" s="49"/>
    </row>
    <row r="62" spans="1:14" x14ac:dyDescent="0.25">
      <c r="A62" s="62"/>
      <c r="B62" s="62"/>
      <c r="C62" s="63"/>
      <c r="D62" s="49"/>
      <c r="E62" s="49"/>
      <c r="F62" s="49"/>
      <c r="G62" s="49"/>
      <c r="H62" s="49"/>
      <c r="I62" s="49"/>
      <c r="J62" s="60"/>
      <c r="K62" s="49"/>
      <c r="L62" s="49"/>
      <c r="M62" s="49"/>
      <c r="N62" s="49"/>
    </row>
    <row r="63" spans="1:14" x14ac:dyDescent="0.25">
      <c r="A63" s="62"/>
      <c r="B63" s="62"/>
      <c r="C63" s="63"/>
      <c r="D63" s="49"/>
      <c r="E63" s="49"/>
      <c r="F63" s="49"/>
      <c r="G63" s="49"/>
      <c r="H63" s="49"/>
      <c r="I63" s="49"/>
      <c r="J63" s="60"/>
      <c r="K63" s="49"/>
      <c r="L63" s="49"/>
      <c r="M63" s="49"/>
      <c r="N63" s="49"/>
    </row>
    <row r="64" spans="1:14" x14ac:dyDescent="0.25">
      <c r="A64" s="62"/>
      <c r="B64" s="62"/>
      <c r="C64" s="63"/>
      <c r="D64" s="49"/>
      <c r="E64" s="49"/>
      <c r="F64" s="49"/>
      <c r="G64" s="49"/>
      <c r="H64" s="49"/>
      <c r="I64" s="49"/>
      <c r="J64" s="60"/>
      <c r="K64" s="49"/>
      <c r="L64" s="49"/>
      <c r="M64" s="49"/>
      <c r="N64" s="49"/>
    </row>
    <row r="65" spans="1:14" x14ac:dyDescent="0.25">
      <c r="A65" s="62"/>
      <c r="B65" s="62"/>
      <c r="C65" s="63"/>
      <c r="D65" s="49"/>
      <c r="E65" s="49"/>
      <c r="F65" s="49"/>
      <c r="G65" s="49"/>
      <c r="H65" s="49"/>
      <c r="I65" s="49"/>
      <c r="J65" s="60"/>
      <c r="K65" s="49"/>
      <c r="L65" s="49"/>
      <c r="M65" s="49"/>
      <c r="N65" s="49"/>
    </row>
    <row r="66" spans="1:14" x14ac:dyDescent="0.25">
      <c r="A66" s="62"/>
      <c r="B66" s="62"/>
      <c r="C66" s="63"/>
      <c r="D66" s="49"/>
      <c r="E66" s="49"/>
      <c r="F66" s="49"/>
      <c r="G66" s="49"/>
      <c r="H66" s="49"/>
      <c r="I66" s="49"/>
      <c r="J66" s="60"/>
      <c r="K66" s="49"/>
      <c r="L66" s="49"/>
      <c r="M66" s="49"/>
      <c r="N66" s="49"/>
    </row>
    <row r="67" spans="1:14" x14ac:dyDescent="0.25">
      <c r="A67" s="62"/>
      <c r="B67" s="62"/>
      <c r="C67" s="63"/>
      <c r="D67" s="49"/>
      <c r="E67" s="49"/>
      <c r="F67" s="49"/>
      <c r="G67" s="49"/>
      <c r="H67" s="49"/>
      <c r="I67" s="49"/>
      <c r="J67" s="60"/>
      <c r="K67" s="49"/>
      <c r="L67" s="49"/>
      <c r="M67" s="49"/>
      <c r="N67" s="49"/>
    </row>
    <row r="68" spans="1:14" x14ac:dyDescent="0.25">
      <c r="A68" s="62"/>
      <c r="B68" s="62"/>
      <c r="C68" s="63"/>
      <c r="D68" s="49"/>
      <c r="E68" s="49"/>
      <c r="F68" s="49"/>
      <c r="G68" s="49"/>
      <c r="H68" s="49"/>
      <c r="I68" s="49"/>
      <c r="J68" s="60"/>
      <c r="K68" s="49"/>
      <c r="L68" s="49"/>
      <c r="M68" s="49"/>
      <c r="N68" s="49"/>
    </row>
    <row r="69" spans="1:14" x14ac:dyDescent="0.25">
      <c r="A69" s="62"/>
      <c r="B69" s="62"/>
      <c r="C69" s="63"/>
      <c r="D69" s="49"/>
      <c r="E69" s="49"/>
      <c r="F69" s="49"/>
      <c r="G69" s="49"/>
      <c r="H69" s="49"/>
      <c r="I69" s="49"/>
      <c r="J69" s="60"/>
      <c r="K69" s="49"/>
      <c r="L69" s="49"/>
      <c r="M69" s="49"/>
      <c r="N69" s="49"/>
    </row>
    <row r="70" spans="1:14" x14ac:dyDescent="0.25">
      <c r="A70" s="62"/>
      <c r="B70" s="62"/>
      <c r="C70" s="63"/>
      <c r="D70" s="49"/>
      <c r="E70" s="49"/>
      <c r="F70" s="49"/>
      <c r="G70" s="49"/>
      <c r="H70" s="49"/>
      <c r="I70" s="49"/>
      <c r="J70" s="60"/>
      <c r="K70" s="49"/>
      <c r="L70" s="49"/>
      <c r="M70" s="49"/>
      <c r="N70" s="49"/>
    </row>
    <row r="71" spans="1:14" x14ac:dyDescent="0.25">
      <c r="A71" s="62"/>
      <c r="B71" s="62"/>
      <c r="C71" s="63"/>
      <c r="D71" s="49"/>
      <c r="E71" s="49"/>
      <c r="F71" s="49"/>
      <c r="G71" s="49"/>
      <c r="H71" s="49"/>
      <c r="I71" s="49"/>
      <c r="J71" s="60"/>
      <c r="K71" s="49"/>
      <c r="L71" s="49"/>
      <c r="M71" s="49"/>
      <c r="N71" s="49"/>
    </row>
    <row r="72" spans="1:14" x14ac:dyDescent="0.25">
      <c r="A72" s="62"/>
      <c r="B72" s="62"/>
      <c r="C72" s="63"/>
      <c r="D72" s="49"/>
      <c r="E72" s="49"/>
      <c r="F72" s="49"/>
      <c r="G72" s="49"/>
      <c r="H72" s="49"/>
      <c r="I72" s="49"/>
      <c r="J72" s="60"/>
      <c r="K72" s="49"/>
      <c r="L72" s="49"/>
      <c r="M72" s="49"/>
      <c r="N72" s="49"/>
    </row>
    <row r="73" spans="1:14" x14ac:dyDescent="0.25">
      <c r="A73" s="62"/>
      <c r="B73" s="62"/>
      <c r="C73" s="63"/>
      <c r="D73" s="49"/>
      <c r="E73" s="49"/>
      <c r="F73" s="49"/>
      <c r="G73" s="49"/>
      <c r="H73" s="49"/>
      <c r="I73" s="49"/>
      <c r="J73" s="60"/>
      <c r="K73" s="49"/>
      <c r="L73" s="49"/>
      <c r="M73" s="49"/>
      <c r="N73" s="49"/>
    </row>
    <row r="74" spans="1:14" x14ac:dyDescent="0.25">
      <c r="A74" s="62"/>
      <c r="B74" s="62"/>
      <c r="C74" s="63"/>
      <c r="D74" s="49"/>
      <c r="E74" s="49"/>
      <c r="F74" s="49"/>
      <c r="G74" s="49"/>
      <c r="H74" s="49"/>
      <c r="I74" s="49"/>
      <c r="J74" s="60"/>
      <c r="K74" s="49"/>
      <c r="L74" s="49"/>
      <c r="M74" s="49"/>
      <c r="N74" s="49"/>
    </row>
    <row r="75" spans="1:14" x14ac:dyDescent="0.25">
      <c r="A75" s="62"/>
      <c r="B75" s="62"/>
      <c r="C75" s="63"/>
      <c r="D75" s="49"/>
      <c r="E75" s="49"/>
      <c r="F75" s="49"/>
      <c r="G75" s="49"/>
      <c r="H75" s="49"/>
      <c r="I75" s="49"/>
      <c r="J75" s="60"/>
      <c r="K75" s="49"/>
      <c r="L75" s="49"/>
      <c r="M75" s="49"/>
      <c r="N75" s="49"/>
    </row>
    <row r="76" spans="1:14" x14ac:dyDescent="0.25">
      <c r="A76" s="62"/>
      <c r="B76" s="62"/>
      <c r="C76" s="63"/>
      <c r="D76" s="49"/>
      <c r="E76" s="49"/>
      <c r="F76" s="49"/>
      <c r="G76" s="49"/>
      <c r="H76" s="49"/>
      <c r="I76" s="49"/>
      <c r="J76" s="60"/>
      <c r="K76" s="49"/>
      <c r="L76" s="49"/>
      <c r="M76" s="49"/>
      <c r="N76" s="49"/>
    </row>
    <row r="77" spans="1:14" x14ac:dyDescent="0.25">
      <c r="A77" s="62"/>
      <c r="B77" s="62"/>
      <c r="C77" s="63"/>
      <c r="D77" s="49"/>
      <c r="E77" s="49"/>
      <c r="F77" s="49"/>
      <c r="G77" s="49"/>
      <c r="H77" s="49"/>
      <c r="I77" s="49"/>
      <c r="J77" s="60"/>
      <c r="K77" s="49"/>
      <c r="L77" s="49"/>
      <c r="M77" s="49"/>
      <c r="N77" s="49"/>
    </row>
    <row r="78" spans="1:14" x14ac:dyDescent="0.25">
      <c r="A78" s="62"/>
      <c r="B78" s="62"/>
      <c r="C78" s="63"/>
      <c r="D78" s="49"/>
      <c r="E78" s="49"/>
      <c r="F78" s="49"/>
      <c r="G78" s="49"/>
      <c r="H78" s="49"/>
      <c r="I78" s="49"/>
      <c r="J78" s="60"/>
      <c r="K78" s="49"/>
      <c r="L78" s="49"/>
      <c r="M78" s="49"/>
      <c r="N78" s="49"/>
    </row>
    <row r="79" spans="1:14" x14ac:dyDescent="0.25">
      <c r="A79" s="62"/>
      <c r="B79" s="62"/>
      <c r="C79" s="63"/>
      <c r="D79" s="49"/>
      <c r="E79" s="49"/>
      <c r="F79" s="49"/>
      <c r="G79" s="49"/>
      <c r="H79" s="49"/>
      <c r="I79" s="49"/>
      <c r="J79" s="60"/>
      <c r="K79" s="49"/>
      <c r="L79" s="49"/>
      <c r="M79" s="49"/>
      <c r="N79" s="49"/>
    </row>
    <row r="80" spans="1:14" x14ac:dyDescent="0.25">
      <c r="A80" s="62"/>
      <c r="B80" s="62"/>
      <c r="C80" s="63"/>
      <c r="D80" s="49"/>
      <c r="E80" s="49"/>
      <c r="F80" s="49"/>
      <c r="G80" s="49"/>
      <c r="H80" s="49"/>
      <c r="I80" s="49"/>
      <c r="J80" s="60"/>
      <c r="K80" s="49"/>
      <c r="L80" s="49"/>
      <c r="M80" s="49"/>
      <c r="N80" s="49"/>
    </row>
    <row r="81" spans="1:14" x14ac:dyDescent="0.25">
      <c r="A81" s="50"/>
      <c r="B81" s="50"/>
      <c r="C81" s="50"/>
      <c r="D81" s="50"/>
      <c r="E81" s="50"/>
      <c r="F81" s="50"/>
      <c r="G81" s="50"/>
      <c r="H81" s="50"/>
      <c r="I81" s="51"/>
      <c r="J81" s="152"/>
      <c r="K81" s="152"/>
      <c r="L81" s="152"/>
      <c r="M81" s="152"/>
      <c r="N81" s="49"/>
    </row>
    <row r="82" spans="1:14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63"/>
      <c r="K82" s="63"/>
      <c r="L82" s="64"/>
      <c r="M82" s="64"/>
      <c r="N82" s="49"/>
    </row>
    <row r="83" spans="1:14" ht="28.5" customHeight="1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63"/>
      <c r="K83" s="63"/>
      <c r="L83" s="64"/>
      <c r="M83" s="64"/>
      <c r="N83" s="49"/>
    </row>
    <row r="84" spans="1:14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63"/>
      <c r="K84" s="63"/>
      <c r="L84" s="64"/>
      <c r="M84" s="64"/>
      <c r="N84" s="49"/>
    </row>
    <row r="85" spans="1:14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63"/>
      <c r="K85" s="63"/>
      <c r="L85" s="64"/>
      <c r="M85" s="64"/>
      <c r="N85" s="49"/>
    </row>
    <row r="86" spans="1:14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151"/>
      <c r="K86" s="151"/>
      <c r="L86" s="151"/>
      <c r="M86" s="151"/>
      <c r="N86" s="49"/>
    </row>
    <row r="87" spans="1:14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152"/>
      <c r="K87" s="152"/>
      <c r="L87" s="152"/>
      <c r="M87" s="152"/>
      <c r="N87" s="49"/>
    </row>
  </sheetData>
  <mergeCells count="34">
    <mergeCell ref="A1:N1"/>
    <mergeCell ref="J86:M86"/>
    <mergeCell ref="J81:M81"/>
    <mergeCell ref="J87:M87"/>
    <mergeCell ref="A27:H27"/>
    <mergeCell ref="E28:F31"/>
    <mergeCell ref="G28:H28"/>
    <mergeCell ref="G29:H29"/>
    <mergeCell ref="G30:H30"/>
    <mergeCell ref="G31:H31"/>
    <mergeCell ref="E32:H32"/>
    <mergeCell ref="E33:H33"/>
    <mergeCell ref="J4:N4"/>
    <mergeCell ref="A4:A5"/>
    <mergeCell ref="B4:B5"/>
    <mergeCell ref="C4:C5"/>
    <mergeCell ref="D4:D5"/>
    <mergeCell ref="E4:I4"/>
    <mergeCell ref="A6:A18"/>
    <mergeCell ref="B6:B18"/>
    <mergeCell ref="C6:C7"/>
    <mergeCell ref="C8:C11"/>
    <mergeCell ref="C12:C18"/>
    <mergeCell ref="A42:A44"/>
    <mergeCell ref="A47:A49"/>
    <mergeCell ref="B35:C35"/>
    <mergeCell ref="B36:C36"/>
    <mergeCell ref="A19:A26"/>
    <mergeCell ref="B19:B21"/>
    <mergeCell ref="C19:C21"/>
    <mergeCell ref="B22:B24"/>
    <mergeCell ref="C22:C24"/>
    <mergeCell ref="B25:B26"/>
    <mergeCell ref="C25:C26"/>
  </mergeCells>
  <dataValidations count="2">
    <dataValidation type="list" allowBlank="1" showInputMessage="1" showErrorMessage="1" error="Opción no valida" prompt="Escoja una opcion" sqref="J88:J345">
      <formula1>$R$4:$R$10</formula1>
    </dataValidation>
    <dataValidation type="list" allowBlank="1" showInputMessage="1" showErrorMessage="1" error="Opción no valida" prompt="Escoja una opcion" sqref="E6:E26 J34:J80">
      <formula1>$R$4:$R$12</formula1>
    </dataValidation>
  </dataValidations>
  <pageMargins left="0.31496062992125984" right="0.31496062992125984" top="0.35433070866141736" bottom="0.35433070866141736" header="0.31496062992125984" footer="0.31496062992125984"/>
  <pageSetup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="110" zoomScaleNormal="110" workbookViewId="0">
      <selection activeCell="J5" sqref="J5"/>
    </sheetView>
  </sheetViews>
  <sheetFormatPr baseColWidth="10" defaultRowHeight="15" x14ac:dyDescent="0.25"/>
  <cols>
    <col min="1" max="1" width="24.28515625" customWidth="1"/>
    <col min="2" max="2" width="16.42578125" customWidth="1"/>
    <col min="3" max="3" width="20.85546875" customWidth="1"/>
    <col min="4" max="4" width="22.7109375" customWidth="1"/>
    <col min="5" max="5" width="17.5703125" customWidth="1"/>
    <col min="6" max="6" width="14.140625" bestFit="1" customWidth="1"/>
    <col min="7" max="7" width="18.42578125" bestFit="1" customWidth="1"/>
    <col min="8" max="8" width="16.7109375" bestFit="1" customWidth="1"/>
    <col min="9" max="9" width="22.5703125" customWidth="1"/>
    <col min="10" max="10" width="17" customWidth="1"/>
    <col min="11" max="11" width="16.28515625" customWidth="1"/>
    <col min="12" max="12" width="15.7109375" bestFit="1" customWidth="1"/>
    <col min="13" max="13" width="12.85546875" customWidth="1"/>
  </cols>
  <sheetData>
    <row r="1" spans="1:14" ht="23.25" x14ac:dyDescent="0.35">
      <c r="A1" s="150" t="s">
        <v>74</v>
      </c>
      <c r="B1" s="150"/>
      <c r="C1" s="150"/>
      <c r="D1" s="150"/>
      <c r="E1" s="150"/>
      <c r="F1" s="150"/>
      <c r="G1" s="150"/>
      <c r="H1" s="150"/>
      <c r="I1" s="150"/>
      <c r="J1" s="101"/>
      <c r="K1" s="101"/>
      <c r="L1" s="101"/>
      <c r="M1" s="101"/>
      <c r="N1" s="101"/>
    </row>
    <row r="2" spans="1:14" ht="15.75" thickBot="1" x14ac:dyDescent="0.3"/>
    <row r="3" spans="1:14" ht="15.75" thickBot="1" x14ac:dyDescent="0.3">
      <c r="A3" s="172" t="s">
        <v>68</v>
      </c>
      <c r="B3" s="172" t="s">
        <v>0</v>
      </c>
      <c r="C3" s="172" t="s">
        <v>1</v>
      </c>
      <c r="D3" s="172" t="s">
        <v>2</v>
      </c>
      <c r="E3" s="174" t="s">
        <v>7</v>
      </c>
      <c r="F3" s="175"/>
      <c r="G3" s="175"/>
      <c r="H3" s="175"/>
      <c r="I3" s="176"/>
      <c r="J3" s="152"/>
      <c r="K3" s="152"/>
      <c r="L3" s="152"/>
      <c r="M3" s="152"/>
      <c r="N3" s="152"/>
    </row>
    <row r="4" spans="1:14" ht="15.75" thickBot="1" x14ac:dyDescent="0.3">
      <c r="A4" s="187"/>
      <c r="B4" s="187"/>
      <c r="C4" s="173"/>
      <c r="D4" s="173"/>
      <c r="E4" s="38" t="s">
        <v>3</v>
      </c>
      <c r="F4" s="38" t="s">
        <v>46</v>
      </c>
      <c r="G4" s="38" t="s">
        <v>4</v>
      </c>
      <c r="H4" s="27" t="s">
        <v>5</v>
      </c>
      <c r="I4" s="38" t="s">
        <v>6</v>
      </c>
      <c r="J4" s="96"/>
      <c r="K4" s="96"/>
      <c r="L4" s="96"/>
      <c r="M4" s="96"/>
      <c r="N4" s="96"/>
    </row>
    <row r="5" spans="1:14" ht="67.5" customHeight="1" x14ac:dyDescent="0.25">
      <c r="A5" s="129" t="s">
        <v>23</v>
      </c>
      <c r="B5" s="145" t="s">
        <v>24</v>
      </c>
      <c r="C5" s="135" t="s">
        <v>63</v>
      </c>
      <c r="D5" s="14" t="s">
        <v>26</v>
      </c>
      <c r="E5" s="39" t="s">
        <v>19</v>
      </c>
      <c r="F5" s="28">
        <v>7</v>
      </c>
      <c r="G5" s="34">
        <v>1</v>
      </c>
      <c r="H5" s="239">
        <v>4116000</v>
      </c>
      <c r="I5" s="224">
        <f>H5*G5*F5</f>
        <v>28812000</v>
      </c>
      <c r="J5" s="97"/>
      <c r="K5" s="49"/>
      <c r="L5" s="49"/>
      <c r="M5" s="49"/>
      <c r="N5" s="49"/>
    </row>
    <row r="6" spans="1:14" ht="64.5" customHeight="1" thickBot="1" x14ac:dyDescent="0.3">
      <c r="A6" s="130"/>
      <c r="B6" s="146"/>
      <c r="C6" s="137"/>
      <c r="D6" s="15" t="s">
        <v>62</v>
      </c>
      <c r="E6" s="41" t="s">
        <v>19</v>
      </c>
      <c r="F6" s="44">
        <v>7</v>
      </c>
      <c r="G6" s="36">
        <v>4</v>
      </c>
      <c r="H6" s="240">
        <v>3200000</v>
      </c>
      <c r="I6" s="225">
        <f>H6*G6*F6</f>
        <v>89600000</v>
      </c>
      <c r="J6" s="97"/>
      <c r="K6" s="49"/>
      <c r="L6" s="49"/>
      <c r="M6" s="49"/>
      <c r="N6" s="49"/>
    </row>
    <row r="7" spans="1:14" ht="68.25" customHeight="1" x14ac:dyDescent="0.25">
      <c r="A7" s="130"/>
      <c r="B7" s="146"/>
      <c r="C7" s="147" t="s">
        <v>27</v>
      </c>
      <c r="D7" s="9" t="s">
        <v>28</v>
      </c>
      <c r="E7" s="39" t="s">
        <v>9</v>
      </c>
      <c r="F7" s="34">
        <v>1</v>
      </c>
      <c r="G7" s="29">
        <v>5</v>
      </c>
      <c r="H7" s="229">
        <v>1584908</v>
      </c>
      <c r="I7" s="226">
        <f>H7*G7*F7</f>
        <v>7924540</v>
      </c>
      <c r="J7" s="97"/>
      <c r="K7" s="49"/>
      <c r="L7" s="49"/>
      <c r="M7" s="49"/>
      <c r="N7" s="49"/>
    </row>
    <row r="8" spans="1:14" ht="51.75" customHeight="1" x14ac:dyDescent="0.25">
      <c r="A8" s="130"/>
      <c r="B8" s="146"/>
      <c r="C8" s="148"/>
      <c r="D8" s="8" t="s">
        <v>29</v>
      </c>
      <c r="E8" s="40" t="s">
        <v>18</v>
      </c>
      <c r="F8" s="2"/>
      <c r="G8" s="23"/>
      <c r="H8" s="237"/>
      <c r="I8" s="227">
        <v>0</v>
      </c>
      <c r="J8" s="49"/>
      <c r="K8" s="49"/>
      <c r="L8" s="49"/>
      <c r="M8" s="49"/>
      <c r="N8" s="49"/>
    </row>
    <row r="9" spans="1:14" ht="75.75" customHeight="1" x14ac:dyDescent="0.25">
      <c r="A9" s="130"/>
      <c r="B9" s="146"/>
      <c r="C9" s="148"/>
      <c r="D9" s="8" t="s">
        <v>30</v>
      </c>
      <c r="E9" s="40" t="s">
        <v>11</v>
      </c>
      <c r="F9" s="2"/>
      <c r="G9" s="23"/>
      <c r="H9" s="237"/>
      <c r="I9" s="227">
        <v>0</v>
      </c>
      <c r="J9" s="49"/>
      <c r="K9" s="49"/>
      <c r="L9" s="49"/>
      <c r="M9" s="49"/>
      <c r="N9" s="49"/>
    </row>
    <row r="10" spans="1:14" ht="37.5" customHeight="1" thickBot="1" x14ac:dyDescent="0.3">
      <c r="A10" s="130"/>
      <c r="B10" s="146"/>
      <c r="C10" s="149"/>
      <c r="D10" s="45" t="s">
        <v>31</v>
      </c>
      <c r="E10" s="41" t="s">
        <v>11</v>
      </c>
      <c r="F10" s="3"/>
      <c r="G10" s="24"/>
      <c r="H10" s="238"/>
      <c r="I10" s="228">
        <v>0</v>
      </c>
      <c r="J10" s="49"/>
      <c r="K10" s="49"/>
      <c r="L10" s="49"/>
      <c r="M10" s="49"/>
      <c r="N10" s="49"/>
    </row>
    <row r="11" spans="1:14" ht="62.25" customHeight="1" x14ac:dyDescent="0.25">
      <c r="A11" s="130"/>
      <c r="B11" s="146"/>
      <c r="C11" s="135" t="s">
        <v>25</v>
      </c>
      <c r="D11" s="10" t="s">
        <v>32</v>
      </c>
      <c r="E11" s="42" t="s">
        <v>8</v>
      </c>
      <c r="F11" s="34">
        <v>1</v>
      </c>
      <c r="G11" s="29">
        <v>5</v>
      </c>
      <c r="H11" s="229">
        <v>170000</v>
      </c>
      <c r="I11" s="229">
        <f t="shared" ref="I11:I17" si="0">H11*G11*F11</f>
        <v>850000</v>
      </c>
      <c r="J11" s="97"/>
      <c r="K11" s="49"/>
      <c r="L11" s="49"/>
      <c r="M11" s="49"/>
      <c r="N11" s="49"/>
    </row>
    <row r="12" spans="1:14" ht="62.25" customHeight="1" x14ac:dyDescent="0.25">
      <c r="A12" s="130"/>
      <c r="B12" s="146"/>
      <c r="C12" s="136"/>
      <c r="D12" s="11" t="s">
        <v>33</v>
      </c>
      <c r="E12" s="43" t="s">
        <v>8</v>
      </c>
      <c r="F12" s="35">
        <v>1</v>
      </c>
      <c r="G12" s="30">
        <v>600</v>
      </c>
      <c r="H12" s="230">
        <v>6000</v>
      </c>
      <c r="I12" s="230">
        <f t="shared" si="0"/>
        <v>3600000</v>
      </c>
      <c r="J12" s="97"/>
      <c r="K12" s="49"/>
      <c r="L12" s="49"/>
      <c r="M12" s="49"/>
      <c r="N12" s="49"/>
    </row>
    <row r="13" spans="1:14" ht="75" customHeight="1" x14ac:dyDescent="0.25">
      <c r="A13" s="130"/>
      <c r="B13" s="146"/>
      <c r="C13" s="136"/>
      <c r="D13" s="11" t="s">
        <v>34</v>
      </c>
      <c r="E13" s="43" t="s">
        <v>18</v>
      </c>
      <c r="F13" s="35">
        <v>1</v>
      </c>
      <c r="G13" s="30">
        <v>32.5</v>
      </c>
      <c r="H13" s="230">
        <v>86500</v>
      </c>
      <c r="I13" s="230">
        <f t="shared" si="0"/>
        <v>2811250</v>
      </c>
      <c r="J13" s="97"/>
      <c r="K13" s="49"/>
      <c r="L13" s="49"/>
      <c r="M13" s="49"/>
      <c r="N13" s="49"/>
    </row>
    <row r="14" spans="1:14" ht="24" x14ac:dyDescent="0.25">
      <c r="A14" s="130"/>
      <c r="B14" s="146"/>
      <c r="C14" s="136"/>
      <c r="D14" s="11" t="s">
        <v>48</v>
      </c>
      <c r="E14" s="43" t="s">
        <v>8</v>
      </c>
      <c r="F14" s="35">
        <v>1</v>
      </c>
      <c r="G14" s="30">
        <v>600</v>
      </c>
      <c r="H14" s="230">
        <f>40000</f>
        <v>40000</v>
      </c>
      <c r="I14" s="230">
        <f t="shared" si="0"/>
        <v>24000000</v>
      </c>
      <c r="J14" s="97"/>
      <c r="K14" s="98"/>
      <c r="L14" s="98"/>
      <c r="M14" s="49"/>
      <c r="N14" s="49"/>
    </row>
    <row r="15" spans="1:14" ht="60" customHeight="1" x14ac:dyDescent="0.25">
      <c r="A15" s="130"/>
      <c r="B15" s="146"/>
      <c r="C15" s="136"/>
      <c r="D15" s="11" t="s">
        <v>47</v>
      </c>
      <c r="E15" s="43" t="s">
        <v>16</v>
      </c>
      <c r="F15" s="35">
        <v>1</v>
      </c>
      <c r="G15" s="30">
        <v>5</v>
      </c>
      <c r="H15" s="230">
        <v>2174000</v>
      </c>
      <c r="I15" s="230">
        <f t="shared" si="0"/>
        <v>10870000</v>
      </c>
      <c r="J15" s="49"/>
      <c r="K15" s="98"/>
      <c r="L15" s="98"/>
      <c r="M15" s="49"/>
      <c r="N15" s="49"/>
    </row>
    <row r="16" spans="1:14" ht="50.25" customHeight="1" x14ac:dyDescent="0.25">
      <c r="A16" s="130"/>
      <c r="B16" s="146"/>
      <c r="C16" s="136"/>
      <c r="D16" s="11" t="s">
        <v>49</v>
      </c>
      <c r="E16" s="43" t="s">
        <v>9</v>
      </c>
      <c r="F16" s="35">
        <v>7</v>
      </c>
      <c r="G16" s="30">
        <v>5</v>
      </c>
      <c r="H16" s="230">
        <v>80000</v>
      </c>
      <c r="I16" s="230">
        <f t="shared" si="0"/>
        <v>2800000</v>
      </c>
      <c r="J16" s="97"/>
      <c r="K16" s="49"/>
      <c r="L16" s="49"/>
      <c r="M16" s="49"/>
      <c r="N16" s="49"/>
    </row>
    <row r="17" spans="1:14" ht="33" customHeight="1" thickBot="1" x14ac:dyDescent="0.3">
      <c r="A17" s="130"/>
      <c r="B17" s="146"/>
      <c r="C17" s="137"/>
      <c r="D17" s="56" t="s">
        <v>35</v>
      </c>
      <c r="E17" s="100" t="s">
        <v>18</v>
      </c>
      <c r="F17" s="37">
        <v>1</v>
      </c>
      <c r="G17" s="58">
        <v>5400</v>
      </c>
      <c r="H17" s="231">
        <v>4000</v>
      </c>
      <c r="I17" s="231">
        <f t="shared" si="0"/>
        <v>21600000</v>
      </c>
      <c r="J17" s="49"/>
      <c r="K17" s="98"/>
      <c r="L17" s="98"/>
      <c r="M17" s="49"/>
      <c r="N17" s="49"/>
    </row>
    <row r="18" spans="1:14" ht="44.25" customHeight="1" x14ac:dyDescent="0.25">
      <c r="A18" s="129" t="s">
        <v>36</v>
      </c>
      <c r="B18" s="132" t="s">
        <v>67</v>
      </c>
      <c r="C18" s="135" t="s">
        <v>37</v>
      </c>
      <c r="D18" s="47" t="s">
        <v>38</v>
      </c>
      <c r="E18" s="39" t="s">
        <v>18</v>
      </c>
      <c r="F18" s="22"/>
      <c r="G18" s="1"/>
      <c r="H18" s="241"/>
      <c r="I18" s="232">
        <v>0</v>
      </c>
      <c r="J18" s="49"/>
      <c r="K18" s="49"/>
      <c r="L18" s="49"/>
      <c r="M18" s="49"/>
      <c r="N18" s="49"/>
    </row>
    <row r="19" spans="1:14" ht="57" customHeight="1" x14ac:dyDescent="0.25">
      <c r="A19" s="130"/>
      <c r="B19" s="133"/>
      <c r="C19" s="136"/>
      <c r="D19" s="16" t="s">
        <v>64</v>
      </c>
      <c r="E19" s="40" t="s">
        <v>20</v>
      </c>
      <c r="F19" s="23"/>
      <c r="G19" s="2"/>
      <c r="H19" s="237"/>
      <c r="I19" s="227">
        <v>0</v>
      </c>
      <c r="J19" s="49"/>
      <c r="K19" s="49"/>
      <c r="L19" s="49"/>
      <c r="M19" s="49"/>
      <c r="N19" s="49"/>
    </row>
    <row r="20" spans="1:14" ht="47.25" customHeight="1" thickBot="1" x14ac:dyDescent="0.3">
      <c r="A20" s="130"/>
      <c r="B20" s="134"/>
      <c r="C20" s="137"/>
      <c r="D20" s="17" t="s">
        <v>40</v>
      </c>
      <c r="E20" s="41" t="s">
        <v>20</v>
      </c>
      <c r="F20" s="24"/>
      <c r="G20" s="3"/>
      <c r="H20" s="238"/>
      <c r="I20" s="228">
        <v>0</v>
      </c>
      <c r="J20" s="49"/>
      <c r="K20" s="49"/>
      <c r="L20" s="49"/>
      <c r="M20" s="49"/>
      <c r="N20" s="49"/>
    </row>
    <row r="21" spans="1:14" ht="29.25" customHeight="1" x14ac:dyDescent="0.25">
      <c r="A21" s="130"/>
      <c r="B21" s="138" t="s">
        <v>66</v>
      </c>
      <c r="C21" s="138" t="s">
        <v>41</v>
      </c>
      <c r="D21" s="46" t="s">
        <v>39</v>
      </c>
      <c r="E21" s="25" t="s">
        <v>20</v>
      </c>
      <c r="F21" s="26"/>
      <c r="G21" s="6"/>
      <c r="H21" s="242"/>
      <c r="I21" s="233">
        <v>0</v>
      </c>
      <c r="J21" s="49"/>
      <c r="K21" s="49"/>
      <c r="L21" s="49"/>
      <c r="M21" s="49"/>
      <c r="N21" s="49"/>
    </row>
    <row r="22" spans="1:14" ht="69.75" customHeight="1" x14ac:dyDescent="0.25">
      <c r="A22" s="130"/>
      <c r="B22" s="133"/>
      <c r="C22" s="133"/>
      <c r="D22" s="18" t="s">
        <v>65</v>
      </c>
      <c r="E22" s="40" t="s">
        <v>19</v>
      </c>
      <c r="F22" s="23"/>
      <c r="G22" s="2"/>
      <c r="H22" s="237"/>
      <c r="I22" s="227">
        <v>0</v>
      </c>
      <c r="J22" s="49"/>
      <c r="K22" s="49"/>
      <c r="L22" s="49"/>
      <c r="M22" s="49"/>
      <c r="N22" s="49"/>
    </row>
    <row r="23" spans="1:14" ht="38.25" customHeight="1" thickBot="1" x14ac:dyDescent="0.3">
      <c r="A23" s="130"/>
      <c r="B23" s="139"/>
      <c r="C23" s="139"/>
      <c r="D23" s="19" t="s">
        <v>40</v>
      </c>
      <c r="E23" s="12" t="s">
        <v>19</v>
      </c>
      <c r="F23" s="13"/>
      <c r="G23" s="7"/>
      <c r="H23" s="243"/>
      <c r="I23" s="234">
        <v>0</v>
      </c>
      <c r="J23" s="49"/>
      <c r="K23" s="49"/>
      <c r="L23" s="49"/>
      <c r="M23" s="49"/>
      <c r="N23" s="49"/>
    </row>
    <row r="24" spans="1:14" ht="115.5" customHeight="1" x14ac:dyDescent="0.25">
      <c r="A24" s="130"/>
      <c r="B24" s="132" t="s">
        <v>42</v>
      </c>
      <c r="C24" s="132" t="s">
        <v>43</v>
      </c>
      <c r="D24" s="20" t="s">
        <v>45</v>
      </c>
      <c r="E24" s="39" t="s">
        <v>19</v>
      </c>
      <c r="F24" s="22"/>
      <c r="G24" s="1"/>
      <c r="H24" s="241"/>
      <c r="I24" s="226">
        <v>0</v>
      </c>
      <c r="J24" s="49"/>
      <c r="K24" s="49"/>
      <c r="L24" s="49"/>
      <c r="M24" s="49"/>
      <c r="N24" s="49"/>
    </row>
    <row r="25" spans="1:14" ht="112.5" customHeight="1" thickBot="1" x14ac:dyDescent="0.3">
      <c r="A25" s="131"/>
      <c r="B25" s="134"/>
      <c r="C25" s="134"/>
      <c r="D25" s="21" t="s">
        <v>44</v>
      </c>
      <c r="E25" s="41" t="s">
        <v>19</v>
      </c>
      <c r="F25" s="24"/>
      <c r="G25" s="3"/>
      <c r="H25" s="238"/>
      <c r="I25" s="228">
        <v>0</v>
      </c>
      <c r="J25" s="49"/>
      <c r="K25" s="49"/>
      <c r="L25" s="49"/>
      <c r="M25" s="49"/>
      <c r="N25" s="49"/>
    </row>
    <row r="26" spans="1:14" ht="15.75" thickBot="1" x14ac:dyDescent="0.3">
      <c r="A26" s="174" t="s">
        <v>21</v>
      </c>
      <c r="B26" s="179"/>
      <c r="C26" s="179"/>
      <c r="D26" s="179"/>
      <c r="E26" s="179"/>
      <c r="F26" s="179"/>
      <c r="G26" s="179"/>
      <c r="H26" s="180"/>
      <c r="I26" s="235">
        <f>SUM(I5:I25)</f>
        <v>192867790</v>
      </c>
      <c r="J26" s="99"/>
      <c r="K26" s="99"/>
      <c r="L26" s="99"/>
      <c r="M26" s="49"/>
      <c r="N26" s="49"/>
    </row>
    <row r="27" spans="1:14" ht="15.75" thickBot="1" x14ac:dyDescent="0.3">
      <c r="E27" s="181" t="s">
        <v>12</v>
      </c>
      <c r="F27" s="182"/>
      <c r="G27" s="161" t="s">
        <v>69</v>
      </c>
      <c r="H27" s="162"/>
      <c r="I27" s="236">
        <f>I26*13%</f>
        <v>25072812.699999999</v>
      </c>
      <c r="J27" s="49"/>
      <c r="K27" s="49"/>
      <c r="L27" s="49"/>
      <c r="M27" s="49"/>
      <c r="N27" s="49"/>
    </row>
    <row r="28" spans="1:14" ht="15.75" thickBot="1" x14ac:dyDescent="0.3">
      <c r="E28" s="183"/>
      <c r="F28" s="184"/>
      <c r="G28" s="161" t="s">
        <v>13</v>
      </c>
      <c r="H28" s="162"/>
      <c r="I28" s="236">
        <f>I26*7%</f>
        <v>13500745.300000001</v>
      </c>
      <c r="J28" s="49"/>
      <c r="K28" s="59"/>
      <c r="L28" s="59"/>
      <c r="M28" s="49"/>
      <c r="N28" s="49"/>
    </row>
    <row r="29" spans="1:14" ht="15.75" thickBot="1" x14ac:dyDescent="0.3">
      <c r="E29" s="183"/>
      <c r="F29" s="184"/>
      <c r="G29" s="161" t="s">
        <v>14</v>
      </c>
      <c r="H29" s="162"/>
      <c r="I29" s="237"/>
      <c r="J29" s="49"/>
      <c r="K29" s="49"/>
      <c r="L29" s="49"/>
      <c r="M29" s="49"/>
      <c r="N29" s="49"/>
    </row>
    <row r="30" spans="1:14" ht="15.75" thickBot="1" x14ac:dyDescent="0.3">
      <c r="E30" s="185"/>
      <c r="F30" s="186"/>
      <c r="G30" s="163" t="s">
        <v>70</v>
      </c>
      <c r="H30" s="164"/>
      <c r="I30" s="238"/>
      <c r="J30" s="49"/>
      <c r="K30" s="49"/>
      <c r="L30" s="49"/>
      <c r="M30" s="49"/>
      <c r="N30" s="49"/>
    </row>
    <row r="31" spans="1:14" ht="15.75" thickBot="1" x14ac:dyDescent="0.3">
      <c r="E31" s="177" t="s">
        <v>22</v>
      </c>
      <c r="F31" s="178"/>
      <c r="G31" s="178"/>
      <c r="H31" s="178"/>
      <c r="I31" s="235">
        <f>I27+I28</f>
        <v>38573558</v>
      </c>
      <c r="J31" s="49"/>
      <c r="K31" s="59"/>
      <c r="L31" s="59"/>
      <c r="M31" s="49"/>
      <c r="N31" s="49"/>
    </row>
    <row r="32" spans="1:14" ht="15.75" thickBot="1" x14ac:dyDescent="0.3">
      <c r="E32" s="174" t="s">
        <v>15</v>
      </c>
      <c r="F32" s="175"/>
      <c r="G32" s="175"/>
      <c r="H32" s="175"/>
      <c r="I32" s="235">
        <f>SUM(I26+I31)</f>
        <v>231441348</v>
      </c>
      <c r="J32" s="99"/>
      <c r="K32" s="99"/>
      <c r="L32" s="99"/>
      <c r="M32" s="49"/>
      <c r="N32" s="49"/>
    </row>
    <row r="33" spans="1:14" ht="15.75" thickBot="1" x14ac:dyDescent="0.3">
      <c r="I33" s="48"/>
      <c r="J33" s="49"/>
      <c r="K33" s="49"/>
      <c r="L33" s="49"/>
      <c r="M33" s="49"/>
      <c r="N33" s="49"/>
    </row>
    <row r="34" spans="1:14" ht="15.75" thickBot="1" x14ac:dyDescent="0.3">
      <c r="G34" s="125" t="s">
        <v>50</v>
      </c>
      <c r="H34" s="126"/>
      <c r="I34" s="52">
        <f>B36</f>
        <v>69432404.400000006</v>
      </c>
      <c r="J34" s="49"/>
      <c r="K34" s="49"/>
      <c r="L34" s="49"/>
      <c r="M34" s="49"/>
      <c r="N34" s="49"/>
    </row>
    <row r="35" spans="1:14" ht="15.75" thickBot="1" x14ac:dyDescent="0.3">
      <c r="A35" s="169" t="s">
        <v>71</v>
      </c>
      <c r="B35" s="54">
        <f>I32</f>
        <v>231441348</v>
      </c>
      <c r="C35" s="93">
        <v>100</v>
      </c>
      <c r="D35" s="95" t="s">
        <v>57</v>
      </c>
      <c r="G35" s="127" t="s">
        <v>51</v>
      </c>
      <c r="H35" s="128"/>
      <c r="I35" s="53">
        <f>+I34/2</f>
        <v>34716202.200000003</v>
      </c>
      <c r="J35" s="49"/>
      <c r="K35" s="49"/>
      <c r="L35" s="49"/>
      <c r="M35" s="49"/>
      <c r="N35" s="49"/>
    </row>
    <row r="36" spans="1:14" ht="15.75" thickBot="1" x14ac:dyDescent="0.3">
      <c r="A36" s="170"/>
      <c r="B36" s="116">
        <f>(B35*C36)/C35</f>
        <v>69432404.400000006</v>
      </c>
      <c r="C36" s="117">
        <v>30</v>
      </c>
      <c r="D36" s="118" t="s">
        <v>59</v>
      </c>
      <c r="I36" s="33"/>
      <c r="J36" s="49"/>
      <c r="K36" s="59"/>
      <c r="L36" s="49"/>
      <c r="M36" s="49"/>
      <c r="N36" s="49"/>
    </row>
    <row r="37" spans="1:14" ht="15.75" thickBot="1" x14ac:dyDescent="0.3">
      <c r="A37" s="171"/>
      <c r="B37" s="55">
        <f>(B35*C37)/C35</f>
        <v>162008943.59999999</v>
      </c>
      <c r="C37" s="94">
        <v>70</v>
      </c>
      <c r="D37" s="95" t="s">
        <v>60</v>
      </c>
      <c r="J37" s="49"/>
      <c r="K37" s="49"/>
      <c r="L37" s="49"/>
      <c r="M37" s="49"/>
      <c r="N37" s="49"/>
    </row>
    <row r="38" spans="1:14" x14ac:dyDescent="0.25">
      <c r="F38" s="105"/>
      <c r="G38" s="102"/>
      <c r="H38" s="103"/>
      <c r="I38" s="103"/>
      <c r="J38" s="49"/>
      <c r="K38" s="49"/>
      <c r="L38" s="49"/>
      <c r="M38" s="49"/>
      <c r="N38" s="49"/>
    </row>
    <row r="39" spans="1:14" ht="15.75" thickBot="1" x14ac:dyDescent="0.3">
      <c r="F39" s="105"/>
      <c r="G39" s="102"/>
      <c r="H39" s="103"/>
      <c r="I39" s="103"/>
      <c r="J39" s="49"/>
      <c r="K39" s="49"/>
      <c r="L39" s="49"/>
      <c r="M39" s="49"/>
      <c r="N39" s="49"/>
    </row>
    <row r="40" spans="1:14" ht="15.75" thickBot="1" x14ac:dyDescent="0.3">
      <c r="A40" s="169" t="s">
        <v>72</v>
      </c>
      <c r="B40" s="54">
        <f>I26+I28</f>
        <v>206368535.30000001</v>
      </c>
      <c r="C40" s="93">
        <v>100</v>
      </c>
      <c r="D40" s="95" t="s">
        <v>57</v>
      </c>
      <c r="F40" s="105"/>
      <c r="G40" s="102"/>
      <c r="H40" s="103"/>
      <c r="I40" s="103"/>
      <c r="J40" s="49"/>
      <c r="K40" s="49"/>
      <c r="L40" s="49"/>
      <c r="M40" s="49"/>
      <c r="N40" s="49"/>
    </row>
    <row r="41" spans="1:14" ht="15.75" thickBot="1" x14ac:dyDescent="0.3">
      <c r="A41" s="170"/>
      <c r="B41" s="116">
        <f>(B40*C41)/C40</f>
        <v>61910560.590000004</v>
      </c>
      <c r="C41" s="117">
        <v>30</v>
      </c>
      <c r="D41" s="118" t="s">
        <v>59</v>
      </c>
      <c r="J41" s="49"/>
      <c r="K41" s="49"/>
      <c r="L41" s="49"/>
      <c r="M41" s="49"/>
      <c r="N41" s="49"/>
    </row>
    <row r="42" spans="1:14" ht="15.75" thickBot="1" x14ac:dyDescent="0.3">
      <c r="A42" s="171"/>
      <c r="B42" s="55">
        <f>(B40*C42)/C40</f>
        <v>144457974.71000001</v>
      </c>
      <c r="C42" s="94">
        <v>70</v>
      </c>
      <c r="D42" s="95" t="s">
        <v>60</v>
      </c>
      <c r="J42" s="49"/>
      <c r="K42" s="49"/>
      <c r="L42" s="49"/>
      <c r="M42" s="49"/>
      <c r="N42" s="49"/>
    </row>
    <row r="43" spans="1:14" x14ac:dyDescent="0.25">
      <c r="J43" s="49"/>
      <c r="K43" s="49"/>
      <c r="L43" s="49"/>
      <c r="M43" s="49"/>
      <c r="N43" s="49"/>
    </row>
    <row r="44" spans="1:14" x14ac:dyDescent="0.25">
      <c r="J44" s="49"/>
      <c r="K44" s="49"/>
      <c r="L44" s="49"/>
      <c r="M44" s="49"/>
      <c r="N44" s="49"/>
    </row>
    <row r="45" spans="1:14" x14ac:dyDescent="0.25">
      <c r="J45" s="49"/>
      <c r="K45" s="49"/>
      <c r="L45" s="49"/>
      <c r="M45" s="49"/>
      <c r="N45" s="49"/>
    </row>
    <row r="46" spans="1:14" x14ac:dyDescent="0.25">
      <c r="J46" s="49"/>
      <c r="K46" s="49"/>
      <c r="L46" s="49"/>
      <c r="M46" s="49"/>
      <c r="N46" s="49"/>
    </row>
    <row r="47" spans="1:14" x14ac:dyDescent="0.25">
      <c r="J47" s="49"/>
      <c r="K47" s="49"/>
      <c r="L47" s="49"/>
      <c r="M47" s="49"/>
      <c r="N47" s="49"/>
    </row>
    <row r="48" spans="1:14" x14ac:dyDescent="0.25">
      <c r="J48" s="49"/>
      <c r="K48" s="49"/>
      <c r="L48" s="49"/>
      <c r="M48" s="49"/>
      <c r="N48" s="49"/>
    </row>
    <row r="49" spans="10:14" x14ac:dyDescent="0.25">
      <c r="J49" s="49"/>
      <c r="K49" s="49"/>
      <c r="L49" s="49"/>
      <c r="M49" s="49"/>
      <c r="N49" s="49"/>
    </row>
    <row r="50" spans="10:14" x14ac:dyDescent="0.25">
      <c r="J50" s="49"/>
      <c r="K50" s="49"/>
      <c r="L50" s="49"/>
      <c r="M50" s="49"/>
      <c r="N50" s="49"/>
    </row>
    <row r="51" spans="10:14" x14ac:dyDescent="0.25">
      <c r="J51" s="49"/>
      <c r="K51" s="49"/>
      <c r="L51" s="49"/>
      <c r="M51" s="49"/>
      <c r="N51" s="49"/>
    </row>
    <row r="52" spans="10:14" x14ac:dyDescent="0.25">
      <c r="J52" s="49"/>
      <c r="K52" s="49"/>
      <c r="L52" s="49"/>
      <c r="M52" s="49"/>
      <c r="N52" s="49"/>
    </row>
    <row r="53" spans="10:14" x14ac:dyDescent="0.25">
      <c r="J53" s="49"/>
      <c r="K53" s="49"/>
      <c r="L53" s="49"/>
      <c r="M53" s="49"/>
      <c r="N53" s="49"/>
    </row>
    <row r="54" spans="10:14" x14ac:dyDescent="0.25">
      <c r="J54" s="49"/>
      <c r="K54" s="49"/>
      <c r="L54" s="49"/>
      <c r="M54" s="49"/>
      <c r="N54" s="49"/>
    </row>
    <row r="55" spans="10:14" x14ac:dyDescent="0.25">
      <c r="J55" s="49"/>
      <c r="K55" s="49"/>
      <c r="L55" s="49"/>
      <c r="M55" s="49"/>
      <c r="N55" s="49"/>
    </row>
    <row r="56" spans="10:14" x14ac:dyDescent="0.25">
      <c r="J56" s="49"/>
      <c r="K56" s="49"/>
      <c r="L56" s="49"/>
      <c r="M56" s="49"/>
      <c r="N56" s="49"/>
    </row>
    <row r="57" spans="10:14" x14ac:dyDescent="0.25">
      <c r="J57" s="49"/>
      <c r="K57" s="49"/>
      <c r="L57" s="49"/>
      <c r="M57" s="49"/>
      <c r="N57" s="49"/>
    </row>
    <row r="58" spans="10:14" x14ac:dyDescent="0.25">
      <c r="J58" s="49"/>
      <c r="K58" s="49"/>
      <c r="L58" s="49"/>
      <c r="M58" s="49"/>
      <c r="N58" s="49"/>
    </row>
    <row r="59" spans="10:14" x14ac:dyDescent="0.25">
      <c r="J59" s="49"/>
      <c r="K59" s="49"/>
      <c r="L59" s="49"/>
      <c r="M59" s="49"/>
      <c r="N59" s="49"/>
    </row>
    <row r="60" spans="10:14" x14ac:dyDescent="0.25">
      <c r="J60" s="49"/>
      <c r="K60" s="49"/>
      <c r="L60" s="49"/>
      <c r="M60" s="49"/>
      <c r="N60" s="49"/>
    </row>
    <row r="61" spans="10:14" x14ac:dyDescent="0.25">
      <c r="J61" s="49"/>
      <c r="K61" s="49"/>
      <c r="L61" s="49"/>
      <c r="M61" s="49"/>
      <c r="N61" s="49"/>
    </row>
    <row r="62" spans="10:14" x14ac:dyDescent="0.25">
      <c r="J62" s="49"/>
      <c r="K62" s="49"/>
      <c r="L62" s="49"/>
      <c r="M62" s="49"/>
      <c r="N62" s="49"/>
    </row>
    <row r="63" spans="10:14" x14ac:dyDescent="0.25">
      <c r="J63" s="49"/>
      <c r="K63" s="49"/>
      <c r="L63" s="49"/>
      <c r="M63" s="49"/>
      <c r="N63" s="49"/>
    </row>
    <row r="64" spans="10:14" x14ac:dyDescent="0.25">
      <c r="J64" s="49"/>
      <c r="K64" s="49"/>
      <c r="L64" s="49"/>
      <c r="M64" s="49"/>
      <c r="N64" s="49"/>
    </row>
    <row r="65" spans="10:14" x14ac:dyDescent="0.25">
      <c r="J65" s="49"/>
      <c r="K65" s="49"/>
      <c r="L65" s="49"/>
      <c r="M65" s="49"/>
      <c r="N65" s="49"/>
    </row>
    <row r="66" spans="10:14" x14ac:dyDescent="0.25">
      <c r="J66" s="49"/>
      <c r="K66" s="49"/>
      <c r="L66" s="49"/>
      <c r="M66" s="49"/>
      <c r="N66" s="49"/>
    </row>
    <row r="67" spans="10:14" x14ac:dyDescent="0.25">
      <c r="J67" s="49"/>
      <c r="K67" s="49"/>
      <c r="L67" s="49"/>
      <c r="M67" s="49"/>
      <c r="N67" s="49"/>
    </row>
    <row r="68" spans="10:14" x14ac:dyDescent="0.25">
      <c r="J68" s="49"/>
      <c r="K68" s="49"/>
      <c r="L68" s="49"/>
      <c r="M68" s="49"/>
      <c r="N68" s="49"/>
    </row>
    <row r="69" spans="10:14" x14ac:dyDescent="0.25">
      <c r="J69" s="49"/>
      <c r="K69" s="49"/>
      <c r="L69" s="49"/>
      <c r="M69" s="49"/>
      <c r="N69" s="49"/>
    </row>
    <row r="70" spans="10:14" x14ac:dyDescent="0.25">
      <c r="J70" s="49"/>
      <c r="K70" s="49"/>
      <c r="L70" s="49"/>
      <c r="M70" s="49"/>
      <c r="N70" s="49"/>
    </row>
    <row r="71" spans="10:14" x14ac:dyDescent="0.25">
      <c r="J71" s="49"/>
      <c r="K71" s="49"/>
      <c r="L71" s="49"/>
      <c r="M71" s="49"/>
      <c r="N71" s="49"/>
    </row>
    <row r="72" spans="10:14" x14ac:dyDescent="0.25">
      <c r="J72" s="49"/>
      <c r="K72" s="49"/>
      <c r="L72" s="49"/>
      <c r="M72" s="49"/>
      <c r="N72" s="49"/>
    </row>
    <row r="73" spans="10:14" x14ac:dyDescent="0.25">
      <c r="J73" s="49"/>
      <c r="K73" s="49"/>
      <c r="L73" s="49"/>
      <c r="M73" s="49"/>
      <c r="N73" s="49"/>
    </row>
    <row r="74" spans="10:14" x14ac:dyDescent="0.25">
      <c r="J74" s="49"/>
      <c r="K74" s="49"/>
      <c r="L74" s="49"/>
      <c r="M74" s="49"/>
      <c r="N74" s="49"/>
    </row>
    <row r="75" spans="10:14" x14ac:dyDescent="0.25">
      <c r="J75" s="49"/>
      <c r="K75" s="49"/>
      <c r="L75" s="49"/>
      <c r="M75" s="49"/>
      <c r="N75" s="49"/>
    </row>
    <row r="76" spans="10:14" x14ac:dyDescent="0.25">
      <c r="J76" s="49"/>
      <c r="K76" s="49"/>
      <c r="L76" s="49"/>
      <c r="M76" s="49"/>
      <c r="N76" s="49"/>
    </row>
    <row r="77" spans="10:14" x14ac:dyDescent="0.25">
      <c r="J77" s="49"/>
      <c r="K77" s="49"/>
      <c r="L77" s="49"/>
      <c r="M77" s="49"/>
      <c r="N77" s="49"/>
    </row>
    <row r="78" spans="10:14" x14ac:dyDescent="0.25">
      <c r="J78" s="49"/>
      <c r="K78" s="49"/>
      <c r="L78" s="49"/>
      <c r="M78" s="49"/>
      <c r="N78" s="49"/>
    </row>
    <row r="79" spans="10:14" x14ac:dyDescent="0.25">
      <c r="J79" s="49"/>
      <c r="K79" s="49"/>
      <c r="L79" s="49"/>
      <c r="M79" s="49"/>
      <c r="N79" s="49"/>
    </row>
    <row r="80" spans="10:14" x14ac:dyDescent="0.25">
      <c r="J80" s="49"/>
      <c r="K80" s="49"/>
      <c r="L80" s="49"/>
      <c r="M80" s="49"/>
      <c r="N80" s="49"/>
    </row>
    <row r="81" spans="10:14" x14ac:dyDescent="0.25">
      <c r="J81" s="49"/>
      <c r="K81" s="49"/>
      <c r="L81" s="49"/>
      <c r="M81" s="49"/>
      <c r="N81" s="49"/>
    </row>
    <row r="82" spans="10:14" x14ac:dyDescent="0.25">
      <c r="J82" s="49"/>
      <c r="K82" s="49"/>
      <c r="L82" s="49"/>
      <c r="M82" s="49"/>
      <c r="N82" s="49"/>
    </row>
    <row r="83" spans="10:14" x14ac:dyDescent="0.25">
      <c r="J83" s="50"/>
      <c r="K83" s="50"/>
      <c r="L83" s="50"/>
      <c r="M83" s="50"/>
      <c r="N83" s="51"/>
    </row>
  </sheetData>
  <mergeCells count="31">
    <mergeCell ref="G27:H27"/>
    <mergeCell ref="G28:H28"/>
    <mergeCell ref="G29:H29"/>
    <mergeCell ref="G30:H30"/>
    <mergeCell ref="B18:B20"/>
    <mergeCell ref="B21:B23"/>
    <mergeCell ref="B24:B25"/>
    <mergeCell ref="A18:A25"/>
    <mergeCell ref="J3:N3"/>
    <mergeCell ref="A3:A4"/>
    <mergeCell ref="B3:B4"/>
    <mergeCell ref="C3:C4"/>
    <mergeCell ref="C5:C6"/>
    <mergeCell ref="C7:C10"/>
    <mergeCell ref="A5:A17"/>
    <mergeCell ref="A40:A42"/>
    <mergeCell ref="A1:I1"/>
    <mergeCell ref="G34:H34"/>
    <mergeCell ref="G35:H35"/>
    <mergeCell ref="D3:D4"/>
    <mergeCell ref="E3:I3"/>
    <mergeCell ref="B5:B17"/>
    <mergeCell ref="C18:C20"/>
    <mergeCell ref="C21:C23"/>
    <mergeCell ref="C24:C25"/>
    <mergeCell ref="C11:C17"/>
    <mergeCell ref="E31:H31"/>
    <mergeCell ref="E32:H32"/>
    <mergeCell ref="A26:H26"/>
    <mergeCell ref="E27:F30"/>
    <mergeCell ref="A35:A3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Opción no valida" prompt="Escoja una opcion">
          <x14:formula1>
            <xm:f>Presupuesto!$R$4:$R$12</xm:f>
          </x14:formula1>
          <xm:sqref>E5:E25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APU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humberto panqueva matiz</dc:creator>
  <cp:lastModifiedBy>Usuario de Windows</cp:lastModifiedBy>
  <cp:lastPrinted>2015-02-06T14:55:44Z</cp:lastPrinted>
  <dcterms:created xsi:type="dcterms:W3CDTF">2015-02-06T13:57:41Z</dcterms:created>
  <dcterms:modified xsi:type="dcterms:W3CDTF">2016-05-18T21:30:44Z</dcterms:modified>
</cp:coreProperties>
</file>